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19440" windowHeight="9150" activeTab="0"/>
  </bookViews>
  <sheets>
    <sheet name="ФХД_ТЭ" sheetId="1" r:id="rId1"/>
    <sheet name="ФХД_ГВС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flagSum_List02_2" localSheetId="0">'ФХД_ТЭ'!$G$15:$G$21</definedName>
    <definedName name="kind_of_fuels">'[1]TEHSHEET'!$M$2:$M$29</definedName>
    <definedName name="kind_of_purchase_method">'[1]TEHSHEET'!$O$2:$O$4</definedName>
    <definedName name="org">'[1]Титульный'!$F$17</definedName>
    <definedName name="_xlnm.Print_Area" localSheetId="0">'ФХД_ТЭ'!$A$1:$D$111</definedName>
  </definedNames>
  <calcPr calcId="145621"/>
</workbook>
</file>

<file path=xl/sharedStrings.xml><?xml version="1.0" encoding="utf-8"?>
<sst xmlns="http://schemas.openxmlformats.org/spreadsheetml/2006/main" count="523" uniqueCount="237">
  <si>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</si>
  <si>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ООО "УКС"</t>
  </si>
  <si>
    <t>№ п/п</t>
  </si>
  <si>
    <t>Информация, подлежащая раскрытию</t>
  </si>
  <si>
    <t>Единица измерения</t>
  </si>
  <si>
    <t>ИТОГО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</si>
  <si>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</si>
  <si>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</si>
  <si>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</si>
  <si>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</si>
  <si>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</si>
  <si>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</si>
  <si>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</si>
  <si>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Производство, передача и сбыт тепловой энергии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</si>
  <si>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</si>
  <si>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</si>
  <si>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</si>
  <si>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</si>
  <si>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</si>
  <si>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</si>
  <si>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</si>
  <si>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</si>
  <si>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</si>
  <si>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</si>
  <si>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</si>
  <si>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</si>
  <si>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</si>
  <si>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</si>
  <si>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</si>
  <si>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</si>
  <si>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</si>
  <si>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</si>
  <si>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2.2.2</t>
  </si>
  <si>
    <t>уголь каменный</t>
  </si>
  <si>
    <t>2.2.2.1</t>
  </si>
  <si>
    <t>тонны</t>
  </si>
  <si>
    <t>2.2.2.2</t>
  </si>
  <si>
    <t>2.2.2.3</t>
  </si>
  <si>
    <t>2.2.2.4</t>
  </si>
  <si>
    <t>Топливо дизельное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</si>
  <si>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</si>
  <si>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</si>
  <si>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</si>
  <si>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</si>
  <si>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</si>
  <si>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</si>
  <si>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</si>
  <si>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</si>
  <si>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</si>
  <si>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</si>
  <si>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</si>
  <si>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</si>
  <si>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</si>
  <si>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</si>
  <si>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</si>
  <si>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</si>
  <si>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</si>
  <si>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</si>
  <si>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</si>
  <si>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</si>
  <si>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</si>
  <si>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</si>
  <si>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</si>
  <si>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</si>
  <si>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</si>
  <si>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</si>
  <si>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</si>
  <si>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</si>
  <si>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</si>
  <si>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</si>
  <si>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</si>
  <si>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</si>
  <si>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</si>
  <si>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</si>
  <si>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</si>
  <si>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</si>
  <si>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</si>
  <si>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</si>
  <si>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</si>
  <si>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</si>
  <si>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</si>
  <si>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</si>
  <si>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Вспомогательные материалы и оборудование</t>
  </si>
  <si>
    <t>2.15.2</t>
  </si>
  <si>
    <t>Услуги сторонних организаций - техническое обслуживание производственного оборудования</t>
  </si>
  <si>
    <t>2.15.3</t>
  </si>
  <si>
    <t>Налоги, сборы и другие обязательные платежи</t>
  </si>
  <si>
    <t>2.15.4</t>
  </si>
  <si>
    <t>Услуги по сбыту тепловой энергии</t>
  </si>
  <si>
    <t>2.15.5</t>
  </si>
  <si>
    <t>Услуги по транспортировке тепловой энергии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</si>
  <si>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</si>
  <si>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</si>
  <si>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</si>
  <si>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</si>
  <si>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</si>
  <si>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</si>
  <si>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</si>
  <si>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</si>
  <si>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</si>
  <si>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</si>
  <si>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</si>
  <si>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</si>
  <si>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</si>
  <si>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</si>
  <si>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</si>
  <si>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</si>
  <si>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8.1</t>
  </si>
  <si>
    <t>ул.Гагарина,24а</t>
  </si>
  <si>
    <t>8.2</t>
  </si>
  <si>
    <t>ул.Гагарина,27</t>
  </si>
  <si>
    <t>8.3</t>
  </si>
  <si>
    <t>ул.Гагарина,35</t>
  </si>
  <si>
    <t>8.4</t>
  </si>
  <si>
    <t>ГПО  (Сельская 1б)</t>
  </si>
  <si>
    <t>8.5</t>
  </si>
  <si>
    <t>по ул.Азина,112</t>
  </si>
  <si>
    <t>8.6</t>
  </si>
  <si>
    <t>Люлли</t>
  </si>
  <si>
    <t>8.7</t>
  </si>
  <si>
    <t>школы №12 (Азина 325)</t>
  </si>
  <si>
    <t>8.8</t>
  </si>
  <si>
    <t>по ул.1-я Донская,12</t>
  </si>
  <si>
    <t>8.9</t>
  </si>
  <si>
    <t>по ул.Июльская,38</t>
  </si>
  <si>
    <t>8.10</t>
  </si>
  <si>
    <t>"К.Мельница" Аграрная,28</t>
  </si>
  <si>
    <t>8.11</t>
  </si>
  <si>
    <t>"Дружба,2В"</t>
  </si>
  <si>
    <t>8.12</t>
  </si>
  <si>
    <t>"Локомотивная,40"</t>
  </si>
  <si>
    <t>8.13</t>
  </si>
  <si>
    <t xml:space="preserve"> мкр. Совхоз Медведево</t>
  </si>
  <si>
    <t>8.14</t>
  </si>
  <si>
    <t xml:space="preserve"> "Михайлова,26б"</t>
  </si>
  <si>
    <t>8.15</t>
  </si>
  <si>
    <t xml:space="preserve"> "Халтурина,17"</t>
  </si>
  <si>
    <t>8.16</t>
  </si>
  <si>
    <t>школы №6 (Калининградская ,23)</t>
  </si>
  <si>
    <t>8.17</t>
  </si>
  <si>
    <t xml:space="preserve"> "сан.Медведево" (7км.Сарап.тр-та)</t>
  </si>
  <si>
    <t>8.18</t>
  </si>
  <si>
    <t xml:space="preserve"> "Короткая,93"</t>
  </si>
  <si>
    <t>8.19</t>
  </si>
  <si>
    <t xml:space="preserve"> "п.Октябрьский,2"</t>
  </si>
  <si>
    <t>8.20</t>
  </si>
  <si>
    <t>школы №65</t>
  </si>
  <si>
    <t>8.21</t>
  </si>
  <si>
    <t xml:space="preserve"> "Онкология" Ленина, 102</t>
  </si>
  <si>
    <t>8.22</t>
  </si>
  <si>
    <t xml:space="preserve"> "д/с №107" Азина,277а</t>
  </si>
  <si>
    <t>8.23</t>
  </si>
  <si>
    <t>"Липовая Роща", ул.Оружейников,51а</t>
  </si>
  <si>
    <t>8.24</t>
  </si>
  <si>
    <t xml:space="preserve"> "ул.Труда,3"</t>
  </si>
  <si>
    <t>8.25</t>
  </si>
  <si>
    <t xml:space="preserve"> "Школа №10" ул.Степная,81</t>
  </si>
  <si>
    <t>8.26</t>
  </si>
  <si>
    <t xml:space="preserve"> "Школа №38" ул.Татарская,92а</t>
  </si>
  <si>
    <t>8.27</t>
  </si>
  <si>
    <t>"Школа №36", ул.Камская,6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</si>
  <si>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</si>
  <si>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</si>
  <si>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</si>
  <si>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</si>
  <si>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</si>
  <si>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</si>
  <si>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</si>
  <si>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</si>
  <si>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</si>
  <si>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</si>
  <si>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</si>
  <si>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</si>
  <si>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</si>
  <si>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</si>
  <si>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</si>
  <si>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</si>
  <si>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</si>
  <si>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</si>
  <si>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</si>
  <si>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</si>
  <si>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</si>
  <si>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</si>
  <si>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</si>
  <si>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</si>
  <si>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</si>
  <si>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</si>
  <si>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</si>
  <si>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17.1</t>
  </si>
  <si>
    <t>17.2</t>
  </si>
  <si>
    <t>17.3</t>
  </si>
  <si>
    <t>17.4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</si>
  <si>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</si>
  <si>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</si>
  <si>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</si>
  <si>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</si>
  <si>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</si>
  <si>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</si>
  <si>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</si>
  <si>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</si>
  <si>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</si>
  <si>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</si>
  <si>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ЭЭ!!</t>
  </si>
  <si>
    <t>Дружбы, 2в</t>
  </si>
  <si>
    <t>Локомотивная, 40; Труда, 3</t>
  </si>
  <si>
    <t>Ленина, 102</t>
  </si>
  <si>
    <t>17.5</t>
  </si>
  <si>
    <t>Степная 81</t>
  </si>
  <si>
    <t>Азина 325</t>
  </si>
  <si>
    <t>Татарская 92</t>
  </si>
  <si>
    <t>Азина 112</t>
  </si>
  <si>
    <t>Гагарина 27а</t>
  </si>
  <si>
    <t>Гагарина 35</t>
  </si>
  <si>
    <t>Гагарина 24а</t>
  </si>
  <si>
    <t>Локомотивная 40</t>
  </si>
  <si>
    <t>Оружейников 51а</t>
  </si>
  <si>
    <t>Азина 277а</t>
  </si>
  <si>
    <t>п. Медведево</t>
  </si>
  <si>
    <t>Июльская 38</t>
  </si>
  <si>
    <t>Сельская 1а</t>
  </si>
  <si>
    <t>Аграрная 28</t>
  </si>
  <si>
    <t>Люллинская 62</t>
  </si>
  <si>
    <t>Донская 12</t>
  </si>
  <si>
    <t>Труда 3</t>
  </si>
  <si>
    <t>Дружбы 2в</t>
  </si>
  <si>
    <t>Короткая 93а</t>
  </si>
  <si>
    <t>Михайлова 26Б</t>
  </si>
  <si>
    <t>Щедрина 1</t>
  </si>
  <si>
    <t>Калининградская 23</t>
  </si>
  <si>
    <t>Халтурина 17</t>
  </si>
  <si>
    <t>7 км Сарапульского тракта 13</t>
  </si>
  <si>
    <t>Ленина 102</t>
  </si>
  <si>
    <t>пос. Октябрьский</t>
  </si>
  <si>
    <t>Камская 6а</t>
  </si>
  <si>
    <t>ул.Гагарина, 24 а; ул.Гагарина, 27а;  ул.Гагарина, 35;  ГПО ул.Сельская 1а;  ТКУ ул.Азина , 112; ул. Люллинская,62; ул.Азина,325; ул. 1-я  Донская,12; ул.Июльская, 38; ул.Аграрная, 28; кр-н Совхоз Медведево; Труда 3; Азина 277а;Степная 81;Татарская 92; Оружейников,51а</t>
  </si>
  <si>
    <t>Короткая,93а; Михайлова,26Б; Щедрина,1; Калининградская,23; Халтурина,177 км; Сарапульского тракта,13; пос. Октябрьский</t>
  </si>
  <si>
    <t>Производство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</si>
</sst>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#\.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\$#,##0\ ;\(\$#,##0\)"/>
    <numFmt numFmtId="178" formatCode="_-* #,##0.00[$€-1]_-;\-* #,##0.00[$€-1]_-;_-* &quot;-&quot;??[$€-1]_-"/>
    <numFmt numFmtId="179" formatCode="0.0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#,##0.000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.0"/>
    <numFmt numFmtId="187" formatCode="#,##0.000000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0.0_)"/>
    <numFmt numFmtId="194" formatCode="#,##0_);[Red]\(#,##0\);&quot;-&quot;_);[Blue]&quot;Error-&quot;@"/>
    <numFmt numFmtId="195" formatCode="&quot;$&quot;#,##0.00_);[Red]\(&quot;$&quot;#,##0.00\)"/>
    <numFmt numFmtId="196" formatCode="_-* #,##0\ _F_-;\-* #,##0\ _F_-;_-* &quot;-&quot;\ _F_-;_-@_-"/>
    <numFmt numFmtId="197" formatCode="_-* #,##0.00\ _F_-;\-* #,##0.00\ _F_-;_-* &quot;-&quot;??\ _F_-;_-@_-"/>
    <numFmt numFmtId="198" formatCode="_-* #,##0.00\ &quot;F&quot;_-;\-* #,##0.00\ &quot;F&quot;_-;_-* &quot;-&quot;??\ &quot;F&quot;_-;_-@_-"/>
    <numFmt numFmtId="199" formatCode="#,##0_ ;[Red]\-#,##0\ "/>
    <numFmt numFmtId="200" formatCode="_(* #,##0_);_(* \(#,##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.0\x_)_);\(#,##0.0\x\)_);#,##0.0\x_)_);@_%_)"/>
    <numFmt numFmtId="204" formatCode="#,##0.00_);[Red]\(#,##0.00\)"/>
    <numFmt numFmtId="205" formatCode="0.0_%"/>
    <numFmt numFmtId="206" formatCode="#,##0.0\%_);\(#,##0.0\%\);#,##0.0\%_);@_%_)"/>
    <numFmt numFmtId="207" formatCode="&quot;$&quot;#,##0.0_);\(&quot;$&quot;#,##0.0\)"/>
    <numFmt numFmtId="208" formatCode="#,##0.00\x"/>
    <numFmt numFmtId="209" formatCode="#,##0.00_x"/>
    <numFmt numFmtId="210" formatCode="&quot;$&quot;#\ ?/?"/>
    <numFmt numFmtId="211" formatCode="_(* #,##0_);_(* \(#,##0\);_(* &quot;-&quot;_);_(@_)"/>
    <numFmt numFmtId="212" formatCode="#,##0.00;[Red]\-#,##0.00;&quot;-&quot;"/>
    <numFmt numFmtId="213" formatCode="#,##0;[Red]\-#,##0;&quot;-&quot;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#,##0;\-#,##0;\-"/>
    <numFmt numFmtId="217" formatCode="#,###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2"/>
    </font>
    <font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i/>
      <sz val="11"/>
      <color theme="1"/>
      <name val="Calibri"/>
      <family val="2"/>
      <scheme val="minor"/>
    </font>
    <font>
      <i/>
      <sz val="9"/>
      <color theme="0"/>
      <name val="Tahoma"/>
      <family val="2"/>
    </font>
    <font>
      <i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2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sz val="10"/>
      <name val="Times New Roman CYR"/>
      <family val="2"/>
    </font>
    <font>
      <sz val="12"/>
      <color indexed="24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sz val="10"/>
      <color theme="1"/>
      <name val="Tahoma"/>
      <family val="2"/>
    </font>
    <font>
      <sz val="10"/>
      <name val="Courier New"/>
      <family val="3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2"/>
    </font>
    <font>
      <sz val="10"/>
      <color indexed="8"/>
      <name val="MS Sans Serif"/>
      <family val="2"/>
    </font>
    <font>
      <i/>
      <sz val="10"/>
      <name val="Arial"/>
      <family val="2"/>
    </font>
    <font>
      <sz val="10"/>
      <name val="Times New Roman CE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8"/>
      <name val="Palatino"/>
      <family val="1"/>
    </font>
    <font>
      <sz val="10"/>
      <name val="Arial CE"/>
      <family val="2"/>
    </font>
    <font>
      <sz val="8"/>
      <name val="Arial CE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10"/>
      <name val="Arial Cyr"/>
      <family val="2"/>
    </font>
    <font>
      <sz val="10"/>
      <color rgb="FFFF0000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>
        <color indexed="54"/>
      </left>
      <right/>
      <top style="thin">
        <color indexed="54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hair"/>
      <bottom style="hair"/>
    </border>
    <border>
      <left style="double"/>
      <right style="double"/>
      <top style="double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Border="0">
      <alignment horizontal="center" vertical="center" wrapText="1"/>
      <protection/>
    </xf>
    <xf numFmtId="0" fontId="6" fillId="0" borderId="0">
      <alignment/>
      <protection/>
    </xf>
    <xf numFmtId="0" fontId="5" fillId="0" borderId="1" applyBorder="0">
      <alignment horizontal="center" vertical="center" wrapText="1"/>
      <protection/>
    </xf>
    <xf numFmtId="0" fontId="6" fillId="0" borderId="0">
      <alignment/>
      <protection/>
    </xf>
    <xf numFmtId="0" fontId="13" fillId="0" borderId="0" applyNumberFormat="0" applyFill="0" applyBorder="0">
      <alignment/>
      <protection locked="0"/>
    </xf>
    <xf numFmtId="165" fontId="14" fillId="0" borderId="0">
      <alignment vertical="top"/>
      <protection/>
    </xf>
    <xf numFmtId="165" fontId="15" fillId="0" borderId="0">
      <alignment vertical="top"/>
      <protection/>
    </xf>
    <xf numFmtId="166" fontId="15" fillId="2" borderId="0">
      <alignment vertical="top"/>
      <protection/>
    </xf>
    <xf numFmtId="165" fontId="15" fillId="3" borderId="0">
      <alignment vertical="top"/>
      <protection/>
    </xf>
    <xf numFmtId="167" fontId="14" fillId="0" borderId="0">
      <alignment vertical="top"/>
      <protection/>
    </xf>
    <xf numFmtId="167" fontId="14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7" fontId="14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7" fontId="14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7" fontId="14" fillId="0" borderId="0">
      <alignment vertical="top"/>
      <protection/>
    </xf>
    <xf numFmtId="167" fontId="14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8" fontId="17" fillId="0" borderId="0">
      <alignment/>
      <protection locked="0"/>
    </xf>
    <xf numFmtId="169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170" fontId="17" fillId="0" borderId="2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7" fillId="0" borderId="2">
      <alignment/>
      <protection locked="0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>
      <alignment/>
      <protection locked="0"/>
    </xf>
    <xf numFmtId="171" fontId="6" fillId="0" borderId="3">
      <alignment/>
      <protection locked="0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" borderId="4" applyNumberFormat="0" applyAlignment="0" applyProtection="0"/>
    <xf numFmtId="0" fontId="23" fillId="21" borderId="5" applyNumberFormat="0" applyAlignment="0" applyProtection="0"/>
    <xf numFmtId="3" fontId="24" fillId="0" borderId="0" applyFont="0" applyFill="0" applyBorder="0" applyAlignment="0" applyProtection="0"/>
    <xf numFmtId="171" fontId="25" fillId="7" borderId="3">
      <alignment/>
      <protection/>
    </xf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67" fontId="28" fillId="0" borderId="0">
      <alignment vertical="top"/>
      <protection/>
    </xf>
    <xf numFmtId="178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9" fontId="31" fillId="0" borderId="0" applyFill="0" applyBorder="0" applyAlignment="0" applyProtection="0"/>
    <xf numFmtId="179" fontId="14" fillId="0" borderId="0" applyFill="0" applyBorder="0" applyAlignment="0" applyProtection="0"/>
    <xf numFmtId="179" fontId="32" fillId="0" borderId="0" applyFill="0" applyBorder="0" applyAlignment="0" applyProtection="0"/>
    <xf numFmtId="179" fontId="33" fillId="0" borderId="0" applyFill="0" applyBorder="0" applyAlignment="0" applyProtection="0"/>
    <xf numFmtId="179" fontId="34" fillId="0" borderId="0" applyFill="0" applyBorder="0" applyAlignment="0" applyProtection="0"/>
    <xf numFmtId="179" fontId="35" fillId="0" borderId="0" applyFill="0" applyBorder="0" applyAlignment="0" applyProtection="0"/>
    <xf numFmtId="179" fontId="36" fillId="0" borderId="0" applyFill="0" applyBorder="0" applyAlignment="0" applyProtection="0"/>
    <xf numFmtId="2" fontId="24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7" fontId="42" fillId="0" borderId="0">
      <alignment vertical="top"/>
      <protection/>
    </xf>
    <xf numFmtId="171" fontId="43" fillId="0" borderId="0">
      <alignment/>
      <protection/>
    </xf>
    <xf numFmtId="0" fontId="44" fillId="0" borderId="0" applyNumberFormat="0" applyFill="0" applyBorder="0">
      <alignment/>
      <protection locked="0"/>
    </xf>
    <xf numFmtId="0" fontId="45" fillId="8" borderId="4" applyNumberFormat="0" applyAlignment="0" applyProtection="0"/>
    <xf numFmtId="167" fontId="15" fillId="0" borderId="0">
      <alignment vertical="top"/>
      <protection/>
    </xf>
    <xf numFmtId="167" fontId="15" fillId="2" borderId="0">
      <alignment vertical="top"/>
      <protection/>
    </xf>
    <xf numFmtId="180" fontId="15" fillId="3" borderId="0">
      <alignment vertical="top"/>
      <protection/>
    </xf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7" fillId="23" borderId="8" applyNumberFormat="0" applyFont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0" fillId="2" borderId="9" applyNumberFormat="0" applyAlignment="0" applyProtection="0"/>
    <xf numFmtId="0" fontId="49" fillId="0" borderId="0" applyNumberFormat="0">
      <alignment horizontal="left"/>
      <protection/>
    </xf>
    <xf numFmtId="0" fontId="51" fillId="22" borderId="9" applyNumberFormat="0" applyProtection="0">
      <alignment vertical="center"/>
    </xf>
    <xf numFmtId="0" fontId="52" fillId="22" borderId="9" applyNumberFormat="0" applyProtection="0">
      <alignment vertical="center"/>
    </xf>
    <xf numFmtId="0" fontId="51" fillId="22" borderId="9" applyNumberFormat="0" applyProtection="0">
      <alignment horizontal="left" vertical="center" indent="1"/>
    </xf>
    <xf numFmtId="0" fontId="51" fillId="22" borderId="9" applyNumberFormat="0" applyProtection="0">
      <alignment horizontal="left" vertical="center" indent="1"/>
    </xf>
    <xf numFmtId="0" fontId="1" fillId="4" borderId="9" applyNumberFormat="0" applyProtection="0">
      <alignment horizontal="left" vertical="center" indent="1"/>
    </xf>
    <xf numFmtId="0" fontId="51" fillId="5" borderId="9" applyNumberFormat="0" applyProtection="0">
      <alignment horizontal="right" vertical="center"/>
    </xf>
    <xf numFmtId="0" fontId="51" fillId="10" borderId="9" applyNumberFormat="0" applyProtection="0">
      <alignment horizontal="right" vertical="center"/>
    </xf>
    <xf numFmtId="0" fontId="51" fillId="18" borderId="9" applyNumberFormat="0" applyProtection="0">
      <alignment horizontal="right" vertical="center"/>
    </xf>
    <xf numFmtId="0" fontId="51" fillId="12" borderId="9" applyNumberFormat="0" applyProtection="0">
      <alignment horizontal="right" vertical="center"/>
    </xf>
    <xf numFmtId="0" fontId="51" fillId="16" borderId="9" applyNumberFormat="0" applyProtection="0">
      <alignment horizontal="right" vertical="center"/>
    </xf>
    <xf numFmtId="0" fontId="51" fillId="20" borderId="9" applyNumberFormat="0" applyProtection="0">
      <alignment horizontal="right" vertical="center"/>
    </xf>
    <xf numFmtId="0" fontId="51" fillId="19" borderId="9" applyNumberFormat="0" applyProtection="0">
      <alignment horizontal="right" vertical="center"/>
    </xf>
    <xf numFmtId="0" fontId="51" fillId="24" borderId="9" applyNumberFormat="0" applyProtection="0">
      <alignment horizontal="right" vertical="center"/>
    </xf>
    <xf numFmtId="0" fontId="51" fillId="11" borderId="9" applyNumberFormat="0" applyProtection="0">
      <alignment horizontal="right" vertical="center"/>
    </xf>
    <xf numFmtId="0" fontId="53" fillId="25" borderId="9" applyNumberFormat="0" applyProtection="0">
      <alignment horizontal="left" vertical="center" indent="1"/>
    </xf>
    <xf numFmtId="0" fontId="51" fillId="26" borderId="10" applyNumberFormat="0" applyProtection="0">
      <alignment horizontal="left" vertical="center" indent="1"/>
    </xf>
    <xf numFmtId="0" fontId="54" fillId="27" borderId="0" applyNumberFormat="0" applyProtection="0">
      <alignment horizontal="left" vertical="center" indent="1"/>
    </xf>
    <xf numFmtId="0" fontId="1" fillId="4" borderId="9" applyNumberFormat="0" applyProtection="0">
      <alignment horizontal="left" vertical="center" indent="1"/>
    </xf>
    <xf numFmtId="0" fontId="51" fillId="26" borderId="9" applyNumberFormat="0" applyProtection="0">
      <alignment horizontal="left" vertical="center" indent="1"/>
    </xf>
    <xf numFmtId="0" fontId="51" fillId="28" borderId="9" applyNumberFormat="0" applyProtection="0">
      <alignment horizontal="left" vertical="center" indent="1"/>
    </xf>
    <xf numFmtId="0" fontId="1" fillId="28" borderId="9" applyNumberFormat="0" applyProtection="0">
      <alignment horizontal="left" vertical="center" indent="1"/>
    </xf>
    <xf numFmtId="0" fontId="1" fillId="28" borderId="9" applyNumberFormat="0" applyProtection="0">
      <alignment horizontal="left" vertical="center" indent="1"/>
    </xf>
    <xf numFmtId="0" fontId="1" fillId="21" borderId="9" applyNumberFormat="0" applyProtection="0">
      <alignment horizontal="left" vertical="center" indent="1"/>
    </xf>
    <xf numFmtId="0" fontId="1" fillId="21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center" indent="1"/>
    </xf>
    <xf numFmtId="0" fontId="6" fillId="0" borderId="0">
      <alignment/>
      <protection/>
    </xf>
    <xf numFmtId="0" fontId="51" fillId="23" borderId="9" applyNumberFormat="0" applyProtection="0">
      <alignment vertical="center"/>
    </xf>
    <xf numFmtId="0" fontId="52" fillId="23" borderId="9" applyNumberFormat="0" applyProtection="0">
      <alignment vertical="center"/>
    </xf>
    <xf numFmtId="0" fontId="51" fillId="23" borderId="9" applyNumberFormat="0" applyProtection="0">
      <alignment horizontal="left" vertical="center" indent="1"/>
    </xf>
    <xf numFmtId="0" fontId="51" fillId="23" borderId="9" applyNumberFormat="0" applyProtection="0">
      <alignment horizontal="left" vertical="center" indent="1"/>
    </xf>
    <xf numFmtId="0" fontId="51" fillId="26" borderId="9" applyNumberFormat="0" applyProtection="0">
      <alignment horizontal="right" vertical="center"/>
    </xf>
    <xf numFmtId="0" fontId="52" fillId="26" borderId="9" applyNumberFormat="0" applyProtection="0">
      <alignment horizontal="right"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center" indent="1"/>
    </xf>
    <xf numFmtId="0" fontId="55" fillId="0" borderId="0">
      <alignment/>
      <protection/>
    </xf>
    <xf numFmtId="0" fontId="56" fillId="26" borderId="9" applyNumberFormat="0" applyProtection="0">
      <alignment horizontal="right" vertical="center"/>
    </xf>
    <xf numFmtId="0" fontId="16" fillId="0" borderId="0">
      <alignment/>
      <protection/>
    </xf>
    <xf numFmtId="167" fontId="57" fillId="29" borderId="0">
      <alignment horizontal="right" vertical="top"/>
      <protection/>
    </xf>
    <xf numFmtId="0" fontId="58" fillId="0" borderId="0" applyNumberFormat="0" applyFill="0" applyBorder="0" applyAlignment="0" applyProtection="0"/>
    <xf numFmtId="0" fontId="24" fillId="0" borderId="11" applyNumberFormat="0" applyFont="0" applyFill="0" applyAlignment="0" applyProtection="0"/>
    <xf numFmtId="0" fontId="59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171" fontId="6" fillId="0" borderId="3">
      <alignment/>
      <protection locked="0"/>
    </xf>
    <xf numFmtId="0" fontId="45" fillId="8" borderId="4" applyNumberFormat="0" applyAlignment="0" applyProtection="0"/>
    <xf numFmtId="0" fontId="50" fillId="2" borderId="9" applyNumberFormat="0" applyAlignment="0" applyProtection="0"/>
    <xf numFmtId="0" fontId="22" fillId="2" borderId="4" applyNumberFormat="0" applyAlignment="0" applyProtection="0"/>
    <xf numFmtId="0" fontId="60" fillId="0" borderId="0" applyNumberFormat="0" applyFill="0" applyBorder="0">
      <alignment/>
      <protection locked="0"/>
    </xf>
    <xf numFmtId="0" fontId="61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25" fillId="7" borderId="3">
      <alignment/>
      <protection/>
    </xf>
    <xf numFmtId="4" fontId="7" fillId="22" borderId="14" applyBorder="0">
      <alignment horizontal="right"/>
      <protection/>
    </xf>
    <xf numFmtId="49" fontId="66" fillId="0" borderId="0" applyBorder="0">
      <alignment vertical="center"/>
      <protection/>
    </xf>
    <xf numFmtId="0" fontId="67" fillId="0" borderId="15" applyNumberFormat="0" applyFill="0" applyAlignment="0" applyProtection="0"/>
    <xf numFmtId="3" fontId="25" fillId="0" borderId="14" applyBorder="0">
      <alignment vertical="center"/>
      <protection/>
    </xf>
    <xf numFmtId="0" fontId="48" fillId="0" borderId="2" applyNumberFormat="0" applyFill="0" applyAlignment="0" applyProtection="0"/>
    <xf numFmtId="0" fontId="23" fillId="21" borderId="5" applyNumberFormat="0" applyAlignment="0" applyProtection="0"/>
    <xf numFmtId="0" fontId="65" fillId="0" borderId="0">
      <alignment horizontal="center" vertical="top" wrapText="1"/>
      <protection/>
    </xf>
    <xf numFmtId="0" fontId="68" fillId="0" borderId="0">
      <alignment horizontal="center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83" fontId="69" fillId="3" borderId="14">
      <alignment wrapText="1"/>
      <protection/>
    </xf>
    <xf numFmtId="0" fontId="58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7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70" fillId="22" borderId="16" applyNumberFormat="0" applyBorder="0">
      <alignment/>
      <protection locked="0"/>
    </xf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7" applyNumberFormat="0" applyFill="0" applyAlignment="0" applyProtection="0"/>
    <xf numFmtId="0" fontId="16" fillId="0" borderId="0">
      <alignment/>
      <protection/>
    </xf>
    <xf numFmtId="167" fontId="14" fillId="0" borderId="0">
      <alignment vertical="top"/>
      <protection/>
    </xf>
    <xf numFmtId="3" fontId="72" fillId="0" borderId="0">
      <alignment/>
      <protection/>
    </xf>
    <xf numFmtId="0" fontId="59" fillId="0" borderId="0" applyNumberFormat="0" applyFill="0" applyBorder="0" applyAlignment="0" applyProtection="0"/>
    <xf numFmtId="49" fontId="48" fillId="0" borderId="0">
      <alignment horizontal="center"/>
      <protection/>
    </xf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4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7" fillId="3" borderId="0" applyFont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17" applyBorder="0">
      <alignment horizontal="right"/>
      <protection/>
    </xf>
    <xf numFmtId="4" fontId="7" fillId="8" borderId="18" applyBorder="0">
      <alignment horizontal="right"/>
      <protection/>
    </xf>
    <xf numFmtId="0" fontId="37" fillId="3" borderId="0" applyNumberFormat="0" applyBorder="0" applyAlignment="0" applyProtection="0"/>
    <xf numFmtId="186" fontId="6" fillId="0" borderId="14" applyFont="0" applyFill="0" applyBorder="0" applyProtection="0">
      <alignment horizontal="center" vertical="center"/>
    </xf>
    <xf numFmtId="44" fontId="17" fillId="0" borderId="0">
      <alignment/>
      <protection locked="0"/>
    </xf>
    <xf numFmtId="0" fontId="6" fillId="0" borderId="14" applyBorder="0">
      <alignment horizontal="center" vertical="center" wrapText="1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28" fillId="0" borderId="0">
      <alignment vertical="top"/>
      <protection/>
    </xf>
    <xf numFmtId="38" fontId="42" fillId="0" borderId="0">
      <alignment vertical="top"/>
      <protection/>
    </xf>
    <xf numFmtId="38" fontId="15" fillId="0" borderId="0">
      <alignment vertical="top"/>
      <protection/>
    </xf>
    <xf numFmtId="38" fontId="15" fillId="2" borderId="0">
      <alignment vertical="top"/>
      <protection/>
    </xf>
    <xf numFmtId="0" fontId="2" fillId="23" borderId="8" applyNumberFormat="0" applyFont="0" applyAlignment="0" applyProtection="0"/>
    <xf numFmtId="38" fontId="57" fillId="29" borderId="0">
      <alignment horizontal="right" vertical="top"/>
      <protection/>
    </xf>
    <xf numFmtId="0" fontId="75" fillId="0" borderId="0" applyNumberFormat="0" applyFill="0" applyBorder="0">
      <alignment/>
      <protection locked="0"/>
    </xf>
    <xf numFmtId="0" fontId="75" fillId="0" borderId="0" applyNumberFormat="0" applyFill="0" applyBorder="0">
      <alignment/>
      <protection locked="0"/>
    </xf>
    <xf numFmtId="0" fontId="68" fillId="0" borderId="0">
      <alignment horizontal="centerContinuous" vertical="center" wrapText="1"/>
      <protection/>
    </xf>
    <xf numFmtId="0" fontId="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38" fontId="14" fillId="0" borderId="0">
      <alignment vertical="top"/>
      <protection/>
    </xf>
    <xf numFmtId="43" fontId="2" fillId="0" borderId="0" applyFont="0" applyFill="0" applyBorder="0" applyAlignment="0" applyProtection="0"/>
    <xf numFmtId="4" fontId="7" fillId="8" borderId="17" applyBorder="0">
      <alignment horizontal="right"/>
      <protection/>
    </xf>
    <xf numFmtId="4" fontId="7" fillId="3" borderId="14" applyFont="0" applyBorder="0">
      <alignment horizontal="right"/>
      <protection/>
    </xf>
    <xf numFmtId="0" fontId="7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88" fontId="17" fillId="0" borderId="0">
      <alignment/>
      <protection locked="0"/>
    </xf>
    <xf numFmtId="189" fontId="6" fillId="0" borderId="0">
      <alignment horizontal="center"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190" fontId="65" fillId="36" borderId="19">
      <alignment horizontal="center" vertical="center"/>
      <protection locked="0"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9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47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61" fillId="0" borderId="0" applyNumberFormat="0" applyFill="0" applyBorder="0">
      <alignment/>
      <protection locked="0"/>
    </xf>
    <xf numFmtId="193" fontId="77" fillId="0" borderId="0">
      <alignment horizontal="left"/>
      <protection/>
    </xf>
    <xf numFmtId="0" fontId="78" fillId="0" borderId="20" applyNumberFormat="0" applyFont="0" applyFill="0" applyAlignment="0" applyProtection="0"/>
    <xf numFmtId="0" fontId="78" fillId="0" borderId="21" applyNumberFormat="0" applyFont="0" applyFill="0" applyAlignment="0" applyProtection="0"/>
    <xf numFmtId="0" fontId="79" fillId="0" borderId="22" applyFill="0" applyProtection="0">
      <alignment horizontal="right"/>
    </xf>
    <xf numFmtId="194" fontId="80" fillId="0" borderId="0">
      <alignment/>
      <protection/>
    </xf>
    <xf numFmtId="194" fontId="80" fillId="0" borderId="23">
      <alignment/>
      <protection/>
    </xf>
    <xf numFmtId="0" fontId="81" fillId="0" borderId="0" applyFill="0" applyBorder="0" applyAlignment="0">
      <protection/>
    </xf>
    <xf numFmtId="195" fontId="1" fillId="0" borderId="24" applyFont="0" applyFill="0" applyBorder="0" applyProtection="0">
      <alignment horizontal="right"/>
    </xf>
    <xf numFmtId="196" fontId="6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197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>
      <alignment horizontal="center"/>
      <protection/>
    </xf>
    <xf numFmtId="38" fontId="2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178" fontId="29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4" fillId="2" borderId="0" applyNumberFormat="0" applyBorder="0" applyAlignment="0" applyProtection="0"/>
    <xf numFmtId="0" fontId="65" fillId="0" borderId="25" applyNumberFormat="0" applyProtection="0">
      <alignment/>
    </xf>
    <xf numFmtId="0" fontId="65" fillId="0" borderId="26">
      <alignment horizontal="left" vertical="center"/>
      <protection/>
    </xf>
    <xf numFmtId="0" fontId="38" fillId="0" borderId="0">
      <alignment vertical="top"/>
      <protection/>
    </xf>
    <xf numFmtId="0" fontId="41" fillId="0" borderId="6" applyNumberFormat="0" applyFill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85" fillId="0" borderId="0" applyNumberFormat="0" applyFill="0" applyBorder="0">
      <alignment/>
      <protection locked="0"/>
    </xf>
    <xf numFmtId="0" fontId="26" fillId="0" borderId="0">
      <alignment/>
      <protection/>
    </xf>
    <xf numFmtId="0" fontId="14" fillId="23" borderId="14" applyNumberFormat="0" applyBorder="0" applyAlignment="0" applyProtection="0"/>
    <xf numFmtId="0" fontId="14" fillId="0" borderId="0" applyNumberFormat="0" applyFill="0" applyBorder="0" applyAlignment="0">
      <protection locked="0"/>
    </xf>
    <xf numFmtId="0" fontId="86" fillId="0" borderId="0" applyNumberFormat="0" applyFill="0" applyBorder="0">
      <alignment/>
      <protection locked="0"/>
    </xf>
    <xf numFmtId="0" fontId="87" fillId="0" borderId="0">
      <alignment vertical="center"/>
      <protection/>
    </xf>
    <xf numFmtId="0" fontId="88" fillId="61" borderId="27">
      <alignment horizontal="left" vertical="center" wrapText="1"/>
      <protection/>
    </xf>
    <xf numFmtId="199" fontId="89" fillId="0" borderId="14">
      <alignment horizontal="right" vertical="center" wrapText="1"/>
      <protection/>
    </xf>
    <xf numFmtId="0" fontId="90" fillId="2" borderId="0">
      <alignment/>
      <protection/>
    </xf>
    <xf numFmtId="200" fontId="1" fillId="62" borderId="14">
      <alignment vertical="center"/>
      <protection/>
    </xf>
    <xf numFmtId="0" fontId="27" fillId="63" borderId="14">
      <alignment wrapText="1"/>
      <protection/>
    </xf>
    <xf numFmtId="43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91" fillId="0" borderId="0" applyFont="0" applyFill="0" applyBorder="0" applyProtection="0">
      <alignment horizontal="right"/>
    </xf>
    <xf numFmtId="0" fontId="1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167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0" fontId="94" fillId="0" borderId="0">
      <alignment/>
      <protection/>
    </xf>
    <xf numFmtId="10" fontId="1" fillId="0" borderId="0" applyFont="0" applyFill="0" applyBorder="0" applyAlignment="0" applyProtection="0"/>
    <xf numFmtId="205" fontId="1" fillId="0" borderId="0" applyFont="0" applyFill="0" applyBorder="0" applyProtection="0">
      <alignment horizontal="right"/>
    </xf>
    <xf numFmtId="206" fontId="78" fillId="0" borderId="0" applyFont="0" applyFill="0" applyBorder="0" applyProtection="0">
      <alignment horizontal="right"/>
    </xf>
    <xf numFmtId="0" fontId="27" fillId="0" borderId="14">
      <alignment/>
      <protection/>
    </xf>
    <xf numFmtId="0" fontId="1" fillId="2" borderId="28" applyNumberFormat="0" applyFont="0" applyFill="0" applyBorder="0" applyAlignment="0" applyProtection="0"/>
    <xf numFmtId="0" fontId="94" fillId="0" borderId="0">
      <alignment/>
      <protection/>
    </xf>
    <xf numFmtId="200" fontId="95" fillId="62" borderId="14">
      <alignment horizontal="center" vertical="center" wrapText="1"/>
      <protection locked="0"/>
    </xf>
    <xf numFmtId="0" fontId="1" fillId="0" borderId="0">
      <alignment vertical="center"/>
      <protection/>
    </xf>
    <xf numFmtId="207" fontId="96" fillId="0" borderId="0">
      <alignment/>
      <protection/>
    </xf>
    <xf numFmtId="208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8" fontId="1" fillId="0" borderId="0" applyFont="0" applyFill="0" applyBorder="0" applyProtection="0">
      <alignment horizontal="right"/>
    </xf>
    <xf numFmtId="0" fontId="97" fillId="27" borderId="29" applyBorder="0">
      <alignment/>
      <protection/>
    </xf>
    <xf numFmtId="0" fontId="14" fillId="64" borderId="14">
      <alignment/>
      <protection/>
    </xf>
    <xf numFmtId="0" fontId="65" fillId="0" borderId="0" applyFill="0" applyBorder="0" applyProtection="0">
      <alignment horizontal="left"/>
    </xf>
    <xf numFmtId="0" fontId="98" fillId="0" borderId="0" applyNumberFormat="0" applyFill="0" applyBorder="0" applyAlignment="0" applyProtection="0"/>
    <xf numFmtId="0" fontId="1" fillId="65" borderId="0">
      <alignment/>
      <protection/>
    </xf>
    <xf numFmtId="12" fontId="1" fillId="0" borderId="0" applyFont="0" applyFill="0" applyBorder="0" applyProtection="0">
      <alignment horizontal="right"/>
    </xf>
    <xf numFmtId="210" fontId="1" fillId="36" borderId="0" applyFont="0" applyFill="0" applyBorder="0" applyProtection="0">
      <alignment horizontal="right"/>
    </xf>
    <xf numFmtId="0" fontId="43" fillId="0" borderId="0">
      <alignment/>
      <protection/>
    </xf>
    <xf numFmtId="0" fontId="1" fillId="2" borderId="0">
      <alignment horizontal="center" vertical="center"/>
      <protection/>
    </xf>
    <xf numFmtId="0" fontId="99" fillId="0" borderId="0" applyFill="0" applyBorder="0" applyProtection="0">
      <alignment horizontal="center" vertical="center"/>
    </xf>
    <xf numFmtId="0" fontId="100" fillId="0" borderId="0" applyFill="0" applyBorder="0" applyProtection="0">
      <alignment/>
    </xf>
    <xf numFmtId="0" fontId="101" fillId="0" borderId="0" applyFill="0" applyBorder="0" applyProtection="0">
      <alignment horizontal="left"/>
    </xf>
    <xf numFmtId="0" fontId="102" fillId="0" borderId="0" applyFill="0" applyBorder="0" applyProtection="0">
      <alignment horizontal="left" vertical="top"/>
    </xf>
    <xf numFmtId="0" fontId="14" fillId="0" borderId="0">
      <alignment/>
      <protection/>
    </xf>
    <xf numFmtId="211" fontId="14" fillId="9" borderId="27" applyFont="0" applyAlignment="0" applyProtection="0"/>
    <xf numFmtId="0" fontId="103" fillId="61" borderId="27">
      <alignment horizontal="left" vertical="center" wrapText="1"/>
      <protection/>
    </xf>
    <xf numFmtId="212" fontId="14" fillId="0" borderId="27">
      <alignment horizontal="center" vertical="center" wrapText="1"/>
      <protection/>
    </xf>
    <xf numFmtId="213" fontId="14" fillId="9" borderId="27">
      <alignment horizontal="center" vertical="center" wrapText="1"/>
      <protection locked="0"/>
    </xf>
    <xf numFmtId="0" fontId="1" fillId="2" borderId="0">
      <alignment/>
      <protection/>
    </xf>
    <xf numFmtId="0" fontId="58" fillId="0" borderId="0" applyNumberFormat="0" applyFill="0" applyBorder="0" applyAlignment="0" applyProtection="0"/>
    <xf numFmtId="0" fontId="104" fillId="0" borderId="0" applyFill="0" applyBorder="0" applyAlignment="0" applyProtection="0"/>
    <xf numFmtId="171" fontId="105" fillId="0" borderId="0">
      <alignment horizontal="left"/>
      <protection locked="0"/>
    </xf>
    <xf numFmtId="200" fontId="106" fillId="18" borderId="30">
      <alignment horizontal="center" vertical="center"/>
      <protection/>
    </xf>
    <xf numFmtId="0" fontId="107" fillId="0" borderId="0">
      <alignment/>
      <protection/>
    </xf>
    <xf numFmtId="0" fontId="107" fillId="0" borderId="0">
      <alignment/>
      <protection/>
    </xf>
    <xf numFmtId="214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1" fillId="66" borderId="14" applyNumberFormat="0" applyFill="0" applyBorder="0">
      <alignment vertical="center"/>
      <protection locked="0"/>
    </xf>
    <xf numFmtId="0" fontId="75" fillId="0" borderId="0" applyNumberFormat="0" applyFill="0" applyBorder="0">
      <alignment/>
      <protection locked="0"/>
    </xf>
    <xf numFmtId="216" fontId="78" fillId="22" borderId="27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7" fillId="0" borderId="0" applyBorder="0">
      <alignment vertical="top"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9" fontId="89" fillId="0" borderId="0" applyFill="0" applyBorder="0" applyProtection="0">
      <alignment horizontal="center" vertical="top" wrapText="1"/>
    </xf>
    <xf numFmtId="49" fontId="48" fillId="0" borderId="0">
      <alignment horizontal="center"/>
      <protection/>
    </xf>
    <xf numFmtId="3" fontId="80" fillId="0" borderId="31" applyFont="0" applyBorder="0">
      <alignment horizontal="right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7" fillId="8" borderId="18" applyBorder="0">
      <alignment horizontal="right"/>
      <protection/>
    </xf>
    <xf numFmtId="217" fontId="108" fillId="67" borderId="32">
      <alignment vertical="center"/>
      <protection/>
    </xf>
    <xf numFmtId="2" fontId="89" fillId="0" borderId="33" applyFill="0" applyBorder="0" applyProtection="0">
      <alignment horizontal="center" vertical="top" wrapText="1"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4">
    <xf numFmtId="0" fontId="0" fillId="0" borderId="0" xfId="0"/>
    <xf numFmtId="0" fontId="7" fillId="68" borderId="0" xfId="22" applyFont="1" applyFill="1" applyBorder="1" applyAlignment="1" applyProtection="1">
      <alignment vertical="center" wrapText="1"/>
      <protection/>
    </xf>
    <xf numFmtId="0" fontId="7" fillId="68" borderId="0" xfId="22" applyFont="1" applyFill="1" applyBorder="1" applyAlignment="1" applyProtection="1">
      <alignment horizontal="center" vertical="center" wrapText="1"/>
      <protection/>
    </xf>
    <xf numFmtId="0" fontId="5" fillId="68" borderId="0" xfId="22" applyFont="1" applyFill="1" applyBorder="1" applyAlignment="1" applyProtection="1">
      <alignment horizontal="center" vertical="center" wrapText="1"/>
      <protection/>
    </xf>
    <xf numFmtId="0" fontId="7" fillId="68" borderId="34" xfId="22" applyFont="1" applyFill="1" applyBorder="1" applyAlignment="1" applyProtection="1">
      <alignment horizontal="center" vertical="center" wrapText="1"/>
      <protection/>
    </xf>
    <xf numFmtId="0" fontId="7" fillId="0" borderId="34" xfId="23" applyFont="1" applyFill="1" applyBorder="1" applyAlignment="1" applyProtection="1">
      <alignment horizontal="center" vertical="center" wrapText="1"/>
      <protection/>
    </xf>
    <xf numFmtId="0" fontId="7" fillId="0" borderId="35" xfId="23" applyFont="1" applyFill="1" applyBorder="1" applyAlignment="1" applyProtection="1">
      <alignment horizontal="center" vertical="center" wrapText="1"/>
      <protection/>
    </xf>
    <xf numFmtId="49" fontId="8" fillId="68" borderId="36" xfId="23" applyNumberFormat="1" applyFont="1" applyFill="1" applyBorder="1" applyAlignment="1" applyProtection="1">
      <alignment horizontal="center" vertical="center" wrapText="1"/>
      <protection/>
    </xf>
    <xf numFmtId="49" fontId="7" fillId="68" borderId="37" xfId="22" applyNumberFormat="1" applyFont="1" applyFill="1" applyBorder="1" applyAlignment="1" applyProtection="1">
      <alignment horizontal="center" vertical="center" wrapText="1"/>
      <protection/>
    </xf>
    <xf numFmtId="0" fontId="7" fillId="0" borderId="38" xfId="22" applyFont="1" applyFill="1" applyBorder="1" applyAlignment="1" applyProtection="1">
      <alignment horizontal="left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4" fontId="7" fillId="3" borderId="39" xfId="22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/>
    <xf numFmtId="49" fontId="0" fillId="68" borderId="8" xfId="22" applyNumberFormat="1" applyFont="1" applyFill="1" applyBorder="1" applyAlignment="1" applyProtection="1">
      <alignment horizontal="center" vertical="center" wrapText="1"/>
      <protection/>
    </xf>
    <xf numFmtId="49" fontId="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22" applyFont="1" applyFill="1" applyBorder="1" applyAlignment="1" applyProtection="1">
      <alignment horizontal="center" vertical="center" wrapText="1"/>
      <protection/>
    </xf>
    <xf numFmtId="4" fontId="7" fillId="63" borderId="39" xfId="22" applyNumberFormat="1" applyFont="1" applyFill="1" applyBorder="1" applyAlignment="1" applyProtection="1">
      <alignment horizontal="right" vertical="center" wrapText="1"/>
      <protection locked="0"/>
    </xf>
    <xf numFmtId="0" fontId="5" fillId="69" borderId="40" xfId="0" applyFont="1" applyFill="1" applyBorder="1" applyAlignment="1" applyProtection="1">
      <alignment horizontal="center" vertical="center"/>
      <protection/>
    </xf>
    <xf numFmtId="0" fontId="9" fillId="69" borderId="41" xfId="0" applyFont="1" applyFill="1" applyBorder="1" applyAlignment="1" applyProtection="1">
      <alignment horizontal="left" vertical="center" indent="1"/>
      <protection/>
    </xf>
    <xf numFmtId="0" fontId="9" fillId="69" borderId="41" xfId="0" applyFont="1" applyFill="1" applyBorder="1" applyAlignment="1" applyProtection="1">
      <alignment horizontal="left" vertical="center"/>
      <protection/>
    </xf>
    <xf numFmtId="0" fontId="9" fillId="69" borderId="41" xfId="0" applyFont="1" applyFill="1" applyBorder="1" applyAlignment="1" applyProtection="1">
      <alignment horizontal="right" vertical="center"/>
      <protection/>
    </xf>
    <xf numFmtId="0" fontId="7" fillId="0" borderId="8" xfId="22" applyFont="1" applyFill="1" applyBorder="1" applyAlignment="1" applyProtection="1">
      <alignment horizontal="left" vertical="center" wrapText="1" indent="1"/>
      <protection/>
    </xf>
    <xf numFmtId="49" fontId="10" fillId="68" borderId="8" xfId="22" applyNumberFormat="1" applyFont="1" applyFill="1" applyBorder="1" applyAlignment="1" applyProtection="1">
      <alignment horizontal="center" vertical="center" wrapText="1"/>
      <protection/>
    </xf>
    <xf numFmtId="0" fontId="10" fillId="63" borderId="8" xfId="22" applyNumberFormat="1" applyFont="1" applyFill="1" applyBorder="1" applyAlignment="1" applyProtection="1">
      <alignment horizontal="left" vertical="center" wrapText="1" indent="2"/>
      <protection locked="0"/>
    </xf>
    <xf numFmtId="0" fontId="10" fillId="0" borderId="8" xfId="22" applyFont="1" applyFill="1" applyBorder="1" applyAlignment="1" applyProtection="1">
      <alignment horizontal="center" vertical="center" wrapText="1"/>
      <protection/>
    </xf>
    <xf numFmtId="4" fontId="11" fillId="0" borderId="39" xfId="2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/>
    <xf numFmtId="4" fontId="10" fillId="0" borderId="0" xfId="0" applyNumberFormat="1" applyFont="1"/>
    <xf numFmtId="14" fontId="10" fillId="68" borderId="8" xfId="22" applyNumberFormat="1" applyFont="1" applyFill="1" applyBorder="1" applyAlignment="1" applyProtection="1">
      <alignment horizontal="center" vertical="center" wrapText="1"/>
      <protection/>
    </xf>
    <xf numFmtId="0" fontId="10" fillId="0" borderId="8" xfId="22" applyFont="1" applyFill="1" applyBorder="1" applyAlignment="1" applyProtection="1">
      <alignment horizontal="left" vertical="center" wrapText="1" indent="3"/>
      <protection/>
    </xf>
    <xf numFmtId="49" fontId="10" fillId="63" borderId="8" xfId="2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4" fontId="12" fillId="63" borderId="42" xfId="22" applyNumberFormat="1" applyFont="1" applyFill="1" applyBorder="1" applyAlignment="1" applyProtection="1">
      <alignment horizontal="right" vertical="center" wrapText="1"/>
      <protection locked="0"/>
    </xf>
    <xf numFmtId="0" fontId="10" fillId="63" borderId="39" xfId="22" applyNumberFormat="1" applyFont="1" applyFill="1" applyBorder="1" applyAlignment="1" applyProtection="1">
      <alignment horizontal="left" vertical="center" wrapText="1"/>
      <protection locked="0"/>
    </xf>
    <xf numFmtId="0" fontId="9" fillId="69" borderId="41" xfId="0" applyFont="1" applyFill="1" applyBorder="1" applyAlignment="1" applyProtection="1">
      <alignment horizontal="left" vertical="center" indent="2"/>
      <protection/>
    </xf>
    <xf numFmtId="49" fontId="12" fillId="68" borderId="37" xfId="22" applyNumberFormat="1" applyFont="1" applyFill="1" applyBorder="1" applyAlignment="1" applyProtection="1">
      <alignment horizontal="center" vertical="center" wrapText="1"/>
      <protection/>
    </xf>
    <xf numFmtId="0" fontId="12" fillId="0" borderId="8" xfId="22" applyFont="1" applyFill="1" applyBorder="1" applyAlignment="1" applyProtection="1">
      <alignment horizontal="left" vertical="center" wrapText="1" indent="2"/>
      <protection/>
    </xf>
    <xf numFmtId="0" fontId="12" fillId="0" borderId="8" xfId="22" applyFont="1" applyFill="1" applyBorder="1" applyAlignment="1" applyProtection="1">
      <alignment horizontal="center" vertical="center" wrapText="1"/>
      <protection/>
    </xf>
    <xf numFmtId="0" fontId="0" fillId="0" borderId="8" xfId="22" applyFont="1" applyFill="1" applyBorder="1" applyAlignment="1" applyProtection="1">
      <alignment horizontal="left" vertical="center" wrapText="1" indent="1"/>
      <protection/>
    </xf>
    <xf numFmtId="49" fontId="12" fillId="9" borderId="8" xfId="24" applyNumberFormat="1" applyFont="1" applyFill="1" applyBorder="1" applyAlignment="1" applyProtection="1">
      <alignment horizontal="center" vertical="center" wrapText="1"/>
      <protection/>
    </xf>
    <xf numFmtId="49" fontId="10" fillId="63" borderId="8" xfId="22" applyNumberFormat="1" applyFont="1" applyFill="1" applyBorder="1" applyAlignment="1" applyProtection="1">
      <alignment horizontal="left" vertical="center" wrapText="1" indent="2"/>
      <protection locked="0"/>
    </xf>
    <xf numFmtId="49" fontId="10" fillId="63" borderId="43" xfId="22" applyNumberFormat="1" applyFont="1" applyFill="1" applyBorder="1" applyAlignment="1" applyProtection="1">
      <alignment horizontal="left" vertical="center" wrapText="1" indent="2"/>
      <protection locked="0"/>
    </xf>
    <xf numFmtId="49" fontId="0" fillId="68" borderId="42" xfId="22" applyNumberFormat="1" applyFont="1" applyFill="1" applyBorder="1" applyAlignment="1" applyProtection="1">
      <alignment horizontal="center" vertical="center" wrapText="1"/>
      <protection/>
    </xf>
    <xf numFmtId="4" fontId="7" fillId="63" borderId="42" xfId="22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22" applyFont="1" applyFill="1" applyBorder="1" applyAlignment="1" applyProtection="1">
      <alignment horizontal="left" vertical="center" wrapText="1" indent="1"/>
      <protection/>
    </xf>
    <xf numFmtId="49" fontId="13" fillId="22" borderId="8" xfId="25" applyNumberFormat="1" applyFill="1" applyBorder="1" applyAlignment="1" applyProtection="1">
      <alignment horizontal="left" vertical="center" wrapText="1"/>
      <protection locked="0"/>
    </xf>
    <xf numFmtId="49" fontId="1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164" fontId="12" fillId="63" borderId="42" xfId="22" applyNumberFormat="1" applyFont="1" applyFill="1" applyBorder="1" applyAlignment="1" applyProtection="1">
      <alignment horizontal="right" vertical="center" wrapText="1"/>
      <protection locked="0"/>
    </xf>
    <xf numFmtId="164" fontId="0" fillId="63" borderId="39" xfId="22" applyNumberFormat="1" applyFont="1" applyFill="1" applyBorder="1" applyAlignment="1" applyProtection="1">
      <alignment horizontal="right" vertical="center" wrapText="1"/>
      <protection locked="0"/>
    </xf>
    <xf numFmtId="0" fontId="1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horizontal="right" vertical="center" wrapText="1"/>
      <protection/>
    </xf>
    <xf numFmtId="0" fontId="7" fillId="0" borderId="0" xfId="22" applyFont="1" applyFill="1" applyAlignment="1" applyProtection="1">
      <alignment horizontal="left" vertical="center" wrapText="1"/>
      <protection/>
    </xf>
    <xf numFmtId="4" fontId="73" fillId="0" borderId="0" xfId="0" applyNumberFormat="1" applyFont="1"/>
    <xf numFmtId="0" fontId="73" fillId="0" borderId="0" xfId="0" applyFont="1"/>
    <xf numFmtId="3" fontId="0" fillId="0" borderId="0" xfId="0" applyNumberFormat="1"/>
    <xf numFmtId="187" fontId="7" fillId="63" borderId="42" xfId="22" applyNumberFormat="1" applyFont="1" applyFill="1" applyBorder="1" applyAlignment="1" applyProtection="1">
      <alignment horizontal="right" vertical="center" wrapText="1"/>
      <protection locked="0"/>
    </xf>
    <xf numFmtId="0" fontId="109" fillId="70" borderId="14" xfId="582" applyFont="1" applyFill="1" applyBorder="1">
      <alignment/>
      <protection/>
    </xf>
    <xf numFmtId="0" fontId="76" fillId="0" borderId="14" xfId="582" applyFont="1" applyBorder="1">
      <alignment/>
      <protection/>
    </xf>
    <xf numFmtId="0" fontId="76" fillId="0" borderId="14" xfId="582" applyFont="1" applyFill="1" applyBorder="1">
      <alignment/>
      <protection/>
    </xf>
    <xf numFmtId="0" fontId="76" fillId="71" borderId="44" xfId="582" applyFont="1" applyFill="1" applyBorder="1">
      <alignment/>
      <protection/>
    </xf>
    <xf numFmtId="0" fontId="0" fillId="0" borderId="0" xfId="0"/>
    <xf numFmtId="0" fontId="7" fillId="68" borderId="0" xfId="22" applyFont="1" applyFill="1" applyBorder="1" applyAlignment="1" applyProtection="1">
      <alignment vertical="center" wrapText="1"/>
      <protection/>
    </xf>
    <xf numFmtId="0" fontId="7" fillId="68" borderId="0" xfId="22" applyFont="1" applyFill="1" applyBorder="1" applyAlignment="1" applyProtection="1">
      <alignment horizontal="center" vertical="center" wrapText="1"/>
      <protection/>
    </xf>
    <xf numFmtId="0" fontId="5" fillId="68" borderId="0" xfId="22" applyFont="1" applyFill="1" applyBorder="1" applyAlignment="1" applyProtection="1">
      <alignment horizontal="center" vertical="center" wrapText="1"/>
      <protection/>
    </xf>
    <xf numFmtId="0" fontId="7" fillId="68" borderId="34" xfId="22" applyFont="1" applyFill="1" applyBorder="1" applyAlignment="1" applyProtection="1">
      <alignment horizontal="center" vertical="center" wrapText="1"/>
      <protection/>
    </xf>
    <xf numFmtId="0" fontId="7" fillId="0" borderId="34" xfId="23" applyFont="1" applyFill="1" applyBorder="1" applyAlignment="1" applyProtection="1">
      <alignment horizontal="center" vertical="center" wrapText="1"/>
      <protection/>
    </xf>
    <xf numFmtId="0" fontId="7" fillId="0" borderId="35" xfId="23" applyFont="1" applyFill="1" applyBorder="1" applyAlignment="1" applyProtection="1">
      <alignment horizontal="center" vertical="center" wrapText="1"/>
      <protection/>
    </xf>
    <xf numFmtId="49" fontId="8" fillId="68" borderId="36" xfId="23" applyNumberFormat="1" applyFont="1" applyFill="1" applyBorder="1" applyAlignment="1" applyProtection="1">
      <alignment horizontal="center" vertical="center" wrapText="1"/>
      <protection/>
    </xf>
    <xf numFmtId="49" fontId="7" fillId="68" borderId="37" xfId="22" applyNumberFormat="1" applyFont="1" applyFill="1" applyBorder="1" applyAlignment="1" applyProtection="1">
      <alignment horizontal="center" vertical="center" wrapText="1"/>
      <protection/>
    </xf>
    <xf numFmtId="0" fontId="7" fillId="0" borderId="38" xfId="22" applyFont="1" applyFill="1" applyBorder="1" applyAlignment="1" applyProtection="1">
      <alignment horizontal="left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4" fontId="7" fillId="3" borderId="39" xfId="22" applyNumberFormat="1" applyFont="1" applyFill="1" applyBorder="1" applyAlignment="1" applyProtection="1">
      <alignment horizontal="right" vertical="center" wrapText="1"/>
      <protection/>
    </xf>
    <xf numFmtId="49" fontId="0" fillId="68" borderId="8" xfId="22" applyNumberFormat="1" applyFont="1" applyFill="1" applyBorder="1" applyAlignment="1" applyProtection="1">
      <alignment horizontal="center" vertical="center" wrapText="1"/>
      <protection/>
    </xf>
    <xf numFmtId="49" fontId="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22" applyFont="1" applyFill="1" applyBorder="1" applyAlignment="1" applyProtection="1">
      <alignment horizontal="center" vertical="center" wrapText="1"/>
      <protection/>
    </xf>
    <xf numFmtId="4" fontId="7" fillId="63" borderId="39" xfId="22" applyNumberFormat="1" applyFont="1" applyFill="1" applyBorder="1" applyAlignment="1" applyProtection="1">
      <alignment horizontal="right" vertical="center" wrapText="1"/>
      <protection locked="0"/>
    </xf>
    <xf numFmtId="0" fontId="5" fillId="69" borderId="40" xfId="0" applyFont="1" applyFill="1" applyBorder="1" applyAlignment="1" applyProtection="1">
      <alignment horizontal="center" vertical="center"/>
      <protection/>
    </xf>
    <xf numFmtId="0" fontId="9" fillId="69" borderId="41" xfId="0" applyFont="1" applyFill="1" applyBorder="1" applyAlignment="1" applyProtection="1">
      <alignment horizontal="left" vertical="center" indent="1"/>
      <protection/>
    </xf>
    <xf numFmtId="0" fontId="9" fillId="69" borderId="41" xfId="0" applyFont="1" applyFill="1" applyBorder="1" applyAlignment="1" applyProtection="1">
      <alignment horizontal="left" vertical="center"/>
      <protection/>
    </xf>
    <xf numFmtId="0" fontId="9" fillId="69" borderId="41" xfId="0" applyFont="1" applyFill="1" applyBorder="1" applyAlignment="1" applyProtection="1">
      <alignment horizontal="right" vertical="center"/>
      <protection/>
    </xf>
    <xf numFmtId="0" fontId="7" fillId="0" borderId="8" xfId="22" applyFont="1" applyFill="1" applyBorder="1" applyAlignment="1" applyProtection="1">
      <alignment horizontal="left" vertical="center" wrapText="1" indent="1"/>
      <protection/>
    </xf>
    <xf numFmtId="0" fontId="9" fillId="69" borderId="41" xfId="0" applyFont="1" applyFill="1" applyBorder="1" applyAlignment="1" applyProtection="1">
      <alignment horizontal="left" vertical="center" indent="2"/>
      <protection/>
    </xf>
    <xf numFmtId="49" fontId="12" fillId="68" borderId="37" xfId="22" applyNumberFormat="1" applyFont="1" applyFill="1" applyBorder="1" applyAlignment="1" applyProtection="1">
      <alignment horizontal="center" vertical="center" wrapText="1"/>
      <protection/>
    </xf>
    <xf numFmtId="0" fontId="12" fillId="0" borderId="8" xfId="22" applyFont="1" applyFill="1" applyBorder="1" applyAlignment="1" applyProtection="1">
      <alignment horizontal="left" vertical="center" wrapText="1" indent="2"/>
      <protection/>
    </xf>
    <xf numFmtId="0" fontId="12" fillId="0" borderId="8" xfId="22" applyFont="1" applyFill="1" applyBorder="1" applyAlignment="1" applyProtection="1">
      <alignment horizontal="center" vertical="center" wrapText="1"/>
      <protection/>
    </xf>
    <xf numFmtId="0" fontId="0" fillId="0" borderId="8" xfId="22" applyFont="1" applyFill="1" applyBorder="1" applyAlignment="1" applyProtection="1">
      <alignment horizontal="left" vertical="center" wrapText="1" indent="1"/>
      <protection/>
    </xf>
    <xf numFmtId="49" fontId="12" fillId="9" borderId="8" xfId="24" applyNumberFormat="1" applyFont="1" applyFill="1" applyBorder="1" applyAlignment="1" applyProtection="1">
      <alignment horizontal="center" vertical="center" wrapText="1"/>
      <protection/>
    </xf>
    <xf numFmtId="49" fontId="10" fillId="63" borderId="8" xfId="22" applyNumberFormat="1" applyFont="1" applyFill="1" applyBorder="1" applyAlignment="1" applyProtection="1">
      <alignment horizontal="left" vertical="center" wrapText="1" indent="2"/>
      <protection locked="0"/>
    </xf>
    <xf numFmtId="4" fontId="7" fillId="63" borderId="42" xfId="22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22" applyFont="1" applyFill="1" applyBorder="1" applyAlignment="1" applyProtection="1">
      <alignment horizontal="left" vertical="center" wrapText="1" indent="1"/>
      <protection/>
    </xf>
    <xf numFmtId="4" fontId="12" fillId="63" borderId="42" xfId="22" applyNumberFormat="1" applyFont="1" applyFill="1" applyBorder="1" applyAlignment="1" applyProtection="1">
      <alignment horizontal="right" vertical="center" wrapText="1"/>
      <protection locked="0"/>
    </xf>
    <xf numFmtId="49" fontId="13" fillId="22" borderId="8" xfId="25" applyNumberFormat="1" applyFill="1" applyBorder="1" applyAlignment="1" applyProtection="1">
      <alignment horizontal="left" vertical="center" wrapText="1"/>
      <protection locked="0"/>
    </xf>
    <xf numFmtId="49" fontId="1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164" fontId="12" fillId="63" borderId="42" xfId="22" applyNumberFormat="1" applyFont="1" applyFill="1" applyBorder="1" applyAlignment="1" applyProtection="1">
      <alignment horizontal="right" vertical="center" wrapText="1"/>
      <protection locked="0"/>
    </xf>
    <xf numFmtId="164" fontId="0" fillId="63" borderId="39" xfId="22" applyNumberFormat="1" applyFont="1" applyFill="1" applyBorder="1" applyAlignment="1" applyProtection="1">
      <alignment horizontal="right" vertical="center" wrapText="1"/>
      <protection locked="0"/>
    </xf>
    <xf numFmtId="0" fontId="10" fillId="63" borderId="8" xfId="22" applyNumberFormat="1" applyFont="1" applyFill="1" applyBorder="1" applyAlignment="1" applyProtection="1">
      <alignment horizontal="left" vertical="center" wrapText="1" indent="1"/>
      <protection locked="0"/>
    </xf>
    <xf numFmtId="49" fontId="7" fillId="22" borderId="39" xfId="2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horizontal="right" vertical="center" wrapText="1"/>
      <protection/>
    </xf>
    <xf numFmtId="0" fontId="7" fillId="0" borderId="0" xfId="22" applyFont="1" applyFill="1" applyAlignment="1" applyProtection="1">
      <alignment horizontal="left" vertical="center" wrapText="1"/>
      <protection/>
    </xf>
    <xf numFmtId="4" fontId="73" fillId="70" borderId="0" xfId="0" applyNumberFormat="1" applyFont="1" applyFill="1"/>
    <xf numFmtId="4" fontId="7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86" fontId="12" fillId="63" borderId="42" xfId="22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20" applyFont="1" applyBorder="1" applyAlignment="1">
      <alignment horizontal="center" vertical="center" wrapText="1"/>
      <protection/>
    </xf>
    <xf numFmtId="0" fontId="3" fillId="0" borderId="26" xfId="20" applyFont="1" applyBorder="1" applyAlignment="1">
      <alignment horizontal="center" vertical="center" wrapText="1"/>
      <protection/>
    </xf>
    <xf numFmtId="0" fontId="3" fillId="0" borderId="46" xfId="20" applyFont="1" applyBorder="1" applyAlignment="1">
      <alignment horizontal="center" vertical="center" wrapText="1"/>
      <protection/>
    </xf>
    <xf numFmtId="0" fontId="5" fillId="0" borderId="45" xfId="21" applyFont="1" applyFill="1" applyBorder="1" applyAlignment="1" applyProtection="1">
      <alignment horizontal="center" vertical="center" wrapText="1"/>
      <protection/>
    </xf>
    <xf numFmtId="0" fontId="5" fillId="0" borderId="26" xfId="21" applyFont="1" applyFill="1" applyBorder="1" applyAlignment="1" applyProtection="1">
      <alignment horizontal="center" vertical="center" wrapText="1"/>
      <protection/>
    </xf>
    <xf numFmtId="0" fontId="5" fillId="0" borderId="46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Alignment="1" applyProtection="1">
      <alignment horizontal="left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</cellXfs>
  <cellStyles count="5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Шаблон по источникам для Модуля Реестр (2)" xfId="20"/>
    <cellStyle name="Заголовок" xfId="21"/>
    <cellStyle name="Обычный_Мониторинг инвестиций" xfId="22"/>
    <cellStyle name="ЗаголовокСтолбца" xfId="23"/>
    <cellStyle name="Обычный_ЖКУ_проект3" xfId="24"/>
    <cellStyle name="Гиперссылка" xfId="25"/>
    <cellStyle name="%" xfId="26"/>
    <cellStyle name="%_Inputs" xfId="27"/>
    <cellStyle name="%_Inputs (const)" xfId="28"/>
    <cellStyle name="%_Inputs Co" xfId="29"/>
    <cellStyle name="_Model_RAB Мой" xfId="30"/>
    <cellStyle name="_Model_RAB_MRSK_svod" xfId="31"/>
    <cellStyle name="_ВО ОП ТЭС-ОТ- 2007" xfId="32"/>
    <cellStyle name="_ВФ ОАО ТЭС-ОТ- 2009" xfId="33"/>
    <cellStyle name="_выручка по присоединениям2" xfId="34"/>
    <cellStyle name="_Договор аренды ЯЭ с разбивкой" xfId="35"/>
    <cellStyle name="_Исходные данные для модели" xfId="36"/>
    <cellStyle name="_МОДЕЛЬ_1 (2)" xfId="37"/>
    <cellStyle name="_НВВ 2009 постатейно свод по филиалам_09_02_09" xfId="38"/>
    <cellStyle name="_НВВ 2009 постатейно свод по филиалам_для Валентина" xfId="39"/>
    <cellStyle name="_Омск" xfId="40"/>
    <cellStyle name="_ОТ ИД 2009" xfId="41"/>
    <cellStyle name="_пр 5 тариф RAB" xfId="42"/>
    <cellStyle name="_Предожение _ДБП_2009 г ( согласованные БП)  (2)" xfId="43"/>
    <cellStyle name="_Приложение МТС-3-КС" xfId="44"/>
    <cellStyle name="_Приложение-МТС--2-1" xfId="45"/>
    <cellStyle name="_Расчет RAB_22072008" xfId="46"/>
    <cellStyle name="_Расчет RAB_Лен и МОЭСК_с 2010 года_14.04.2009_со сглаж_version 3.0_без ФСК" xfId="47"/>
    <cellStyle name="_Свод по ИПР (2)" xfId="48"/>
    <cellStyle name="_таблицы для расчетов28-04-08_2006-2009_прибыль корр_по ИА" xfId="49"/>
    <cellStyle name="_таблицы для расчетов28-04-08_2006-2009с ИА" xfId="50"/>
    <cellStyle name="_Форма 6  РТК.xls(отчет по Адр пр. ЛО)" xfId="51"/>
    <cellStyle name="_Формат разбивки по МРСК_РСК" xfId="52"/>
    <cellStyle name="_Формат_для Согласования" xfId="53"/>
    <cellStyle name="_экон.форм-т ВО 1 с разбивкой" xfId="54"/>
    <cellStyle name="”€ќђќ‘ћ‚›‰" xfId="55"/>
    <cellStyle name="”€љ‘€ђћ‚ђќќ›‰" xfId="56"/>
    <cellStyle name="”ќђќ‘ћ‚›‰" xfId="57"/>
    <cellStyle name="”љ‘ђћ‚ђќќ›‰" xfId="58"/>
    <cellStyle name="„…ќ…†ќ›‰" xfId="59"/>
    <cellStyle name="€’ћѓћ‚›‰" xfId="60"/>
    <cellStyle name="‡ђѓћ‹ћ‚ћљ1" xfId="61"/>
    <cellStyle name="‡ђѓћ‹ћ‚ћљ2" xfId="62"/>
    <cellStyle name="’ћѓћ‚›‰" xfId="63"/>
    <cellStyle name="20% - Accent1" xfId="64"/>
    <cellStyle name="20% - Accent2" xfId="65"/>
    <cellStyle name="20% - Accent3" xfId="66"/>
    <cellStyle name="20% - Accent4" xfId="67"/>
    <cellStyle name="20% - Accent5" xfId="68"/>
    <cellStyle name="20% - Accent6" xfId="69"/>
    <cellStyle name="20% - Акцент1 2" xfId="70"/>
    <cellStyle name="20% - Акцент2 2" xfId="71"/>
    <cellStyle name="20% - Акцент3 2" xfId="72"/>
    <cellStyle name="20% - Акцент4 2" xfId="73"/>
    <cellStyle name="20% - Акцент5 2" xfId="74"/>
    <cellStyle name="20% - Акцент6 2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Акцент1 2" xfId="82"/>
    <cellStyle name="40% - Акцент2 2" xfId="83"/>
    <cellStyle name="40% - Акцент3 2" xfId="84"/>
    <cellStyle name="40% - Акцент4 2" xfId="85"/>
    <cellStyle name="40% - Акцент5 2" xfId="86"/>
    <cellStyle name="40% - Акцент6 2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Акцент1 2" xfId="94"/>
    <cellStyle name="60% - Акцент2 2" xfId="95"/>
    <cellStyle name="60% - Акцент3 2" xfId="96"/>
    <cellStyle name="60% - Акцент4 2" xfId="97"/>
    <cellStyle name="60% - Акцент5 2" xfId="98"/>
    <cellStyle name="60% - Акцент6 2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Ăčďĺđńńűëęŕ" xfId="106"/>
    <cellStyle name="Áĺççŕůčňíűé" xfId="107"/>
    <cellStyle name="Äĺíĺćíűé [0]_(ňŕá 3č)" xfId="108"/>
    <cellStyle name="Äĺíĺćíűé_(ňŕá 3č)" xfId="109"/>
    <cellStyle name="Bad" xfId="110"/>
    <cellStyle name="Calculation" xfId="111"/>
    <cellStyle name="Check Cell" xfId="112"/>
    <cellStyle name="Comma0" xfId="113"/>
    <cellStyle name="Çŕůčňíűé" xfId="114"/>
    <cellStyle name="Currency [0] 2" xfId="115"/>
    <cellStyle name="Currency [0] 3" xfId="116"/>
    <cellStyle name="Currency [0] 4" xfId="117"/>
    <cellStyle name="Currency [0] 5" xfId="118"/>
    <cellStyle name="Currency0" xfId="119"/>
    <cellStyle name="Date" xfId="120"/>
    <cellStyle name="Dates" xfId="121"/>
    <cellStyle name="E-mail" xfId="122"/>
    <cellStyle name="Euro" xfId="123"/>
    <cellStyle name="Explanatory Text" xfId="124"/>
    <cellStyle name="F2" xfId="125"/>
    <cellStyle name="F3" xfId="126"/>
    <cellStyle name="F4" xfId="127"/>
    <cellStyle name="F5" xfId="128"/>
    <cellStyle name="F6" xfId="129"/>
    <cellStyle name="F7" xfId="130"/>
    <cellStyle name="F8" xfId="131"/>
    <cellStyle name="Fixed" xfId="132"/>
    <cellStyle name="Good" xfId="133"/>
    <cellStyle name="Heading" xfId="134"/>
    <cellStyle name="Heading 1" xfId="135"/>
    <cellStyle name="Heading 2" xfId="136"/>
    <cellStyle name="Heading 3" xfId="137"/>
    <cellStyle name="Heading 4" xfId="138"/>
    <cellStyle name="Heading2" xfId="139"/>
    <cellStyle name="Îáű÷íűé__FES" xfId="140"/>
    <cellStyle name="Îňęđűâŕâřŕ˙ń˙ ăčďĺđńńűëęŕ" xfId="141"/>
    <cellStyle name="Input" xfId="142"/>
    <cellStyle name="Inputs" xfId="143"/>
    <cellStyle name="Inputs (const)" xfId="144"/>
    <cellStyle name="Inputs Co" xfId="145"/>
    <cellStyle name="Linked Cell" xfId="146"/>
    <cellStyle name="Neutral" xfId="147"/>
    <cellStyle name="normal" xfId="148"/>
    <cellStyle name="Normal 2" xfId="149"/>
    <cellStyle name="Normal1" xfId="150"/>
    <cellStyle name="normбlnм_laroux" xfId="151"/>
    <cellStyle name="Note" xfId="152"/>
    <cellStyle name="Ôčíŕíńîâűé [0]_(ňŕá 3č)" xfId="153"/>
    <cellStyle name="Ôčíŕíńîâűé_(ňŕá 3č)" xfId="154"/>
    <cellStyle name="Output" xfId="155"/>
    <cellStyle name="Price_Body" xfId="156"/>
    <cellStyle name="SAPBEXaggData" xfId="157"/>
    <cellStyle name="SAPBEXaggDataEmph" xfId="158"/>
    <cellStyle name="SAPBEXaggItem" xfId="159"/>
    <cellStyle name="SAPBEXaggItemX" xfId="160"/>
    <cellStyle name="SAPBEXchaText" xfId="161"/>
    <cellStyle name="SAPBEXexcBad7" xfId="162"/>
    <cellStyle name="SAPBEXexcBad8" xfId="163"/>
    <cellStyle name="SAPBEXexcBad9" xfId="164"/>
    <cellStyle name="SAPBEXexcCritical4" xfId="165"/>
    <cellStyle name="SAPBEXexcCritical5" xfId="166"/>
    <cellStyle name="SAPBEXexcCritical6" xfId="167"/>
    <cellStyle name="SAPBEXexcGood1" xfId="168"/>
    <cellStyle name="SAPBEXexcGood2" xfId="169"/>
    <cellStyle name="SAPBEXexcGood3" xfId="170"/>
    <cellStyle name="SAPBEXfilterDrill" xfId="171"/>
    <cellStyle name="SAPBEXfilterItem" xfId="172"/>
    <cellStyle name="SAPBEXfilterText" xfId="173"/>
    <cellStyle name="SAPBEXformats" xfId="174"/>
    <cellStyle name="SAPBEXheaderItem" xfId="175"/>
    <cellStyle name="SAPBEXheaderText" xfId="176"/>
    <cellStyle name="SAPBEXHLevel0" xfId="177"/>
    <cellStyle name="SAPBEXHLevel0X" xfId="178"/>
    <cellStyle name="SAPBEXHLevel1" xfId="179"/>
    <cellStyle name="SAPBEXHLevel1X" xfId="180"/>
    <cellStyle name="SAPBEXHLevel2" xfId="181"/>
    <cellStyle name="SAPBEXHLevel2X" xfId="182"/>
    <cellStyle name="SAPBEXHLevel3" xfId="183"/>
    <cellStyle name="SAPBEXHLevel3X" xfId="184"/>
    <cellStyle name="SAPBEXinputData" xfId="185"/>
    <cellStyle name="SAPBEXresData" xfId="186"/>
    <cellStyle name="SAPBEXresDataEmph" xfId="187"/>
    <cellStyle name="SAPBEXresItem" xfId="188"/>
    <cellStyle name="SAPBEXresItemX" xfId="189"/>
    <cellStyle name="SAPBEXstdData" xfId="190"/>
    <cellStyle name="SAPBEXstdDataEmph" xfId="191"/>
    <cellStyle name="SAPBEXstdItem" xfId="192"/>
    <cellStyle name="SAPBEXstdItemX" xfId="193"/>
    <cellStyle name="SAPBEXtitle" xfId="194"/>
    <cellStyle name="SAPBEXundefined" xfId="195"/>
    <cellStyle name="Style 1" xfId="196"/>
    <cellStyle name="Table Heading" xfId="197"/>
    <cellStyle name="Title" xfId="198"/>
    <cellStyle name="Total" xfId="199"/>
    <cellStyle name="Warning Text" xfId="200"/>
    <cellStyle name="Акцент1 2" xfId="201"/>
    <cellStyle name="Акцент2 2" xfId="202"/>
    <cellStyle name="Акцент3 2" xfId="203"/>
    <cellStyle name="Акцент4 2" xfId="204"/>
    <cellStyle name="Акцент5 2" xfId="205"/>
    <cellStyle name="Акцент6 2" xfId="206"/>
    <cellStyle name="Беззащитный" xfId="207"/>
    <cellStyle name="Ввод  2" xfId="208"/>
    <cellStyle name="Вывод 2" xfId="209"/>
    <cellStyle name="Вычисление 2" xfId="210"/>
    <cellStyle name="Гиперссылка 2" xfId="211"/>
    <cellStyle name="Гиперссылка 3" xfId="212"/>
    <cellStyle name="ДАТА" xfId="213"/>
    <cellStyle name="Заголовок 1 2" xfId="214"/>
    <cellStyle name="Заголовок 2 2" xfId="215"/>
    <cellStyle name="Заголовок 3 2" xfId="216"/>
    <cellStyle name="Заголовок 4 2" xfId="217"/>
    <cellStyle name="ЗАГОЛОВОК1" xfId="218"/>
    <cellStyle name="ЗАГОЛОВОК2" xfId="219"/>
    <cellStyle name="Защитный" xfId="220"/>
    <cellStyle name="Значение" xfId="221"/>
    <cellStyle name="Зоголовок" xfId="222"/>
    <cellStyle name="Итог 2" xfId="223"/>
    <cellStyle name="Итого" xfId="224"/>
    <cellStyle name="ИТОГОВЫЙ" xfId="225"/>
    <cellStyle name="Контрольная ячейка 2" xfId="226"/>
    <cellStyle name="Мой заголовок" xfId="227"/>
    <cellStyle name="Мой заголовок листа" xfId="228"/>
    <cellStyle name="Мои наименования показателей" xfId="229"/>
    <cellStyle name="Мои наименования показателей 2" xfId="230"/>
    <cellStyle name="Мои наименования показателей 3" xfId="231"/>
    <cellStyle name="Мои наименования показателей 4" xfId="232"/>
    <cellStyle name="Мои наименования показателей 5" xfId="233"/>
    <cellStyle name="Мои наименования показателей_BALANCE.TBO.1.71" xfId="234"/>
    <cellStyle name="назв фил" xfId="235"/>
    <cellStyle name="Название 2" xfId="236"/>
    <cellStyle name="Нейтральный 2" xfId="237"/>
    <cellStyle name="Обычный 12" xfId="238"/>
    <cellStyle name="Обычный 2" xfId="239"/>
    <cellStyle name="Обычный 2 2" xfId="240"/>
    <cellStyle name="Обычный 2_Свод РТ, ИТК" xfId="241"/>
    <cellStyle name="Обычный 3" xfId="242"/>
    <cellStyle name="Обычный 4" xfId="243"/>
    <cellStyle name="Обычный 4 2" xfId="244"/>
    <cellStyle name="Обычный 4_Исходные данные для модели" xfId="245"/>
    <cellStyle name="Обычный 5" xfId="246"/>
    <cellStyle name="Обычный 6" xfId="247"/>
    <cellStyle name="Обычный 7" xfId="248"/>
    <cellStyle name="Обычный 8" xfId="249"/>
    <cellStyle name="Плохой 2" xfId="250"/>
    <cellStyle name="По центру с переносом" xfId="251"/>
    <cellStyle name="По ширине с переносом" xfId="252"/>
    <cellStyle name="Поле ввода" xfId="253"/>
    <cellStyle name="Пояснение 2" xfId="254"/>
    <cellStyle name="Примечание 2" xfId="255"/>
    <cellStyle name="Примечание 3" xfId="256"/>
    <cellStyle name="Примечание 4" xfId="257"/>
    <cellStyle name="Примечание 5" xfId="258"/>
    <cellStyle name="Примечание 6" xfId="259"/>
    <cellStyle name="Процентный 2" xfId="260"/>
    <cellStyle name="Процентный 2 2" xfId="261"/>
    <cellStyle name="Процентный 2 3" xfId="262"/>
    <cellStyle name="Процентный 3" xfId="263"/>
    <cellStyle name="Процентный 4" xfId="264"/>
    <cellStyle name="Связанная ячейка 2" xfId="265"/>
    <cellStyle name="Стиль 1" xfId="266"/>
    <cellStyle name="Стиль 1 2" xfId="267"/>
    <cellStyle name="ТЕКСТ" xfId="268"/>
    <cellStyle name="Текст предупреждения 2" xfId="269"/>
    <cellStyle name="Текстовый" xfId="270"/>
    <cellStyle name="Тысячи [0]_22гк" xfId="271"/>
    <cellStyle name="Тысячи_22гк" xfId="272"/>
    <cellStyle name="ФИКСИРОВАННЫЙ" xfId="273"/>
    <cellStyle name="Финансовый 2" xfId="274"/>
    <cellStyle name="Финансовый 3" xfId="275"/>
    <cellStyle name="Финансовый 4" xfId="276"/>
    <cellStyle name="Формула" xfId="277"/>
    <cellStyle name="Формула 2" xfId="278"/>
    <cellStyle name="Формула_A РТ 2009 Рязаньэнерго" xfId="279"/>
    <cellStyle name="ФормулаВБ" xfId="280"/>
    <cellStyle name="ФормулаНаКонтроль" xfId="281"/>
    <cellStyle name="Хороший 2" xfId="282"/>
    <cellStyle name="Цифры по центру с десятыми" xfId="283"/>
    <cellStyle name="Џђћ–…ќ’ќ›‰" xfId="284"/>
    <cellStyle name="Шапка таблицы" xfId="285"/>
    <cellStyle name="_Model_RAB Мой 2" xfId="286"/>
    <cellStyle name="_Model_RAB_MRSK_svod 2" xfId="287"/>
    <cellStyle name="_МОДЕЛЬ_1 (2) 2" xfId="288"/>
    <cellStyle name="_пр 5 тариф RAB 2" xfId="289"/>
    <cellStyle name="_Расчет RAB_22072008 2" xfId="290"/>
    <cellStyle name="_Расчет RAB_Лен и МОЭСК_с 2010 года_14.04.2009_со сглаж_version 3.0_без ФСК 2" xfId="291"/>
    <cellStyle name="E-mail 2" xfId="292"/>
    <cellStyle name="Heading2 2" xfId="293"/>
    <cellStyle name="Inputs 2" xfId="294"/>
    <cellStyle name="Inputs (const) 2" xfId="295"/>
    <cellStyle name="Note 2" xfId="296"/>
    <cellStyle name="Table Heading 2" xfId="297"/>
    <cellStyle name="Гиперссылка 4" xfId="298"/>
    <cellStyle name="Гиперссылка 2 2" xfId="299"/>
    <cellStyle name="Мой заголовок листа 2" xfId="300"/>
    <cellStyle name="Обычный 2 3" xfId="301"/>
    <cellStyle name="Обычный 3 3" xfId="302"/>
    <cellStyle name="Обычный 4 5" xfId="303"/>
    <cellStyle name="Обычный 6 3" xfId="304"/>
    <cellStyle name="Процентный 2 5" xfId="305"/>
    <cellStyle name="Процентный 2 2 2" xfId="306"/>
    <cellStyle name="Процентный 3 2" xfId="307"/>
    <cellStyle name="Стиль 1 2 2" xfId="308"/>
    <cellStyle name="Финансовый 2 3" xfId="309"/>
    <cellStyle name="ФормулаВБ 2" xfId="310"/>
    <cellStyle name="ФормулаНаКонтроль 3" xfId="311"/>
    <cellStyle name="Обычный 6 2" xfId="312"/>
    <cellStyle name="Обычный 2 3 2" xfId="313"/>
    <cellStyle name="Процентный 2 4" xfId="314"/>
    <cellStyle name="Финансовый 2 2" xfId="315"/>
    <cellStyle name="_~6099726" xfId="316"/>
    <cellStyle name="_FFF" xfId="317"/>
    <cellStyle name="_FFF_New Form10_2" xfId="318"/>
    <cellStyle name="_FFF_Nsi" xfId="319"/>
    <cellStyle name="_FFF_Nsi_1" xfId="320"/>
    <cellStyle name="_FFF_Nsi_139" xfId="321"/>
    <cellStyle name="_FFF_Nsi_140" xfId="322"/>
    <cellStyle name="_FFF_Nsi_140(Зах)" xfId="323"/>
    <cellStyle name="_FFF_Nsi_140_mod" xfId="324"/>
    <cellStyle name="_FFF_Summary" xfId="325"/>
    <cellStyle name="_FFF_Tax_form_1кв_3" xfId="326"/>
    <cellStyle name="_FFF_БКЭ" xfId="327"/>
    <cellStyle name="_Final_Book_010301" xfId="328"/>
    <cellStyle name="_Final_Book_010301_New Form10_2" xfId="329"/>
    <cellStyle name="_Final_Book_010301_Nsi" xfId="330"/>
    <cellStyle name="_Final_Book_010301_Nsi_1" xfId="331"/>
    <cellStyle name="_Final_Book_010301_Nsi_139" xfId="332"/>
    <cellStyle name="_Final_Book_010301_Nsi_140" xfId="333"/>
    <cellStyle name="_Final_Book_010301_Nsi_140(Зах)" xfId="334"/>
    <cellStyle name="_Final_Book_010301_Nsi_140_mod" xfId="335"/>
    <cellStyle name="_Final_Book_010301_Summary" xfId="336"/>
    <cellStyle name="_Final_Book_010301_Tax_form_1кв_3" xfId="337"/>
    <cellStyle name="_Final_Book_010301_БКЭ" xfId="338"/>
    <cellStyle name="_New_Sofi" xfId="339"/>
    <cellStyle name="_New_Sofi_FFF" xfId="340"/>
    <cellStyle name="_New_Sofi_New Form10_2" xfId="341"/>
    <cellStyle name="_New_Sofi_Nsi" xfId="342"/>
    <cellStyle name="_New_Sofi_Nsi_1" xfId="343"/>
    <cellStyle name="_New_Sofi_Nsi_139" xfId="344"/>
    <cellStyle name="_New_Sofi_Nsi_140" xfId="345"/>
    <cellStyle name="_New_Sofi_Nsi_140(Зах)" xfId="346"/>
    <cellStyle name="_New_Sofi_Nsi_140_mod" xfId="347"/>
    <cellStyle name="_New_Sofi_Summary" xfId="348"/>
    <cellStyle name="_New_Sofi_Tax_form_1кв_3" xfId="349"/>
    <cellStyle name="_New_Sofi_БКЭ" xfId="350"/>
    <cellStyle name="_Nsi" xfId="351"/>
    <cellStyle name="_АГ" xfId="352"/>
    <cellStyle name="_АГ_Свод_АУР_ФБ_2008 -урез  МЮ" xfId="353"/>
    <cellStyle name="_АГ_Свод_АУР_ФБ_2008 -урез  МЮ 2" xfId="354"/>
    <cellStyle name="_АГ_Свод_АУР_ФБ_2008 -урез  МЮ_Налог на имущество СарТЭЦ-2 2012 (отправка 09.03.11)" xfId="355"/>
    <cellStyle name="_АГ_Свод_АУР_ФБ_2008 -урез  МЮ_Приложения_22_23_2" xfId="356"/>
    <cellStyle name="_БДР04м05" xfId="357"/>
    <cellStyle name="_БТУТ_аморт_2010" xfId="358"/>
    <cellStyle name="_Дозакл 5 мес.2000" xfId="359"/>
    <cellStyle name="_Книга3" xfId="360"/>
    <cellStyle name="_Книга3_New Form10_2" xfId="361"/>
    <cellStyle name="_Книга3_Nsi" xfId="362"/>
    <cellStyle name="_Книга3_Nsi_1" xfId="363"/>
    <cellStyle name="_Книга3_Nsi_139" xfId="364"/>
    <cellStyle name="_Книга3_Nsi_140" xfId="365"/>
    <cellStyle name="_Книга3_Nsi_140(Зах)" xfId="366"/>
    <cellStyle name="_Книга3_Nsi_140_mod" xfId="367"/>
    <cellStyle name="_Книга3_Summary" xfId="368"/>
    <cellStyle name="_Книга3_Tax_form_1кв_3" xfId="369"/>
    <cellStyle name="_Книга3_БКЭ" xfId="370"/>
    <cellStyle name="_Книга7" xfId="371"/>
    <cellStyle name="_Книга7_New Form10_2" xfId="372"/>
    <cellStyle name="_Книга7_Nsi" xfId="373"/>
    <cellStyle name="_Книга7_Nsi_1" xfId="374"/>
    <cellStyle name="_Книга7_Nsi_139" xfId="375"/>
    <cellStyle name="_Книга7_Nsi_140" xfId="376"/>
    <cellStyle name="_Книга7_Nsi_140(Зах)" xfId="377"/>
    <cellStyle name="_Книга7_Nsi_140_mod" xfId="378"/>
    <cellStyle name="_Книга7_Summary" xfId="379"/>
    <cellStyle name="_Книга7_Tax_form_1кв_3" xfId="380"/>
    <cellStyle name="_Книга7_БКЭ" xfId="381"/>
    <cellStyle name="_Куликова ОПП" xfId="382"/>
    <cellStyle name="_Лист1" xfId="383"/>
    <cellStyle name="_МТС Балаково" xfId="384"/>
    <cellStyle name="_Пермь 2005_cкорр 10-02-05" xfId="385"/>
    <cellStyle name="_Прик РКС-265-п от 21.11.2005г. прил 1 к Регламенту" xfId="386"/>
    <cellStyle name="_ПРИЛ. 2003_ЧТЭ" xfId="387"/>
    <cellStyle name="_Приложение откр." xfId="388"/>
    <cellStyle name="_проект_инвест_программы_2" xfId="389"/>
    <cellStyle name="_ПФ14" xfId="390"/>
    <cellStyle name="_Расшифровки_1кв_2002" xfId="391"/>
    <cellStyle name="_Сбыт Балаково" xfId="392"/>
    <cellStyle name="_Сценарии" xfId="393"/>
    <cellStyle name="_Сценарии_Амортизация (от Кетовой)" xfId="394"/>
    <cellStyle name="_Сценарии_Копия ОАО ТГК-5 Удмуртский заявка на 2014 (для КЭС) от 21.04" xfId="395"/>
    <cellStyle name="_Сценарии_ОАО ТГК-5 Удмуртский заявка на 2014" xfId="396"/>
    <cellStyle name="_Сценарии_ОАО ТГК-5 Удмуртский на 2011 год" xfId="397"/>
    <cellStyle name="_УПХ и УНПХ МТС" xfId="398"/>
    <cellStyle name="_УПХ и УНПХ сбыт" xfId="399"/>
    <cellStyle name="_Формы" xfId="400"/>
    <cellStyle name="_Цены на 2009 год новые2" xfId="401"/>
    <cellStyle name="_Шаблон Загрузки SAP 2_08" xfId="402"/>
    <cellStyle name="„ђ’ђ" xfId="403"/>
    <cellStyle name="0,00;0;" xfId="404"/>
    <cellStyle name="20% - Акцент1 2 2" xfId="405"/>
    <cellStyle name="20% - Акцент2 2 2" xfId="406"/>
    <cellStyle name="20% - Акцент3 2 2" xfId="407"/>
    <cellStyle name="20% - Акцент4 2 2" xfId="408"/>
    <cellStyle name="20% - Акцент5 2 2" xfId="409"/>
    <cellStyle name="20% - Акцент6 2 2" xfId="410"/>
    <cellStyle name="3d" xfId="411"/>
    <cellStyle name="40% - Акцент1 2 2" xfId="412"/>
    <cellStyle name="40% - Акцент2 2 2" xfId="413"/>
    <cellStyle name="40% - Акцент3 2 2" xfId="414"/>
    <cellStyle name="40% - Акцент4 2 2" xfId="415"/>
    <cellStyle name="40% - Акцент5 2 2" xfId="416"/>
    <cellStyle name="40% - Акцент6 2 2" xfId="417"/>
    <cellStyle name="Aaia?iue [0]_?anoiau" xfId="418"/>
    <cellStyle name="Aaia?iue_?anoiau" xfId="419"/>
    <cellStyle name="Accent1 - 20%" xfId="420"/>
    <cellStyle name="Accent1 - 40%" xfId="421"/>
    <cellStyle name="Accent1 - 60%" xfId="422"/>
    <cellStyle name="Accent2 - 20%" xfId="423"/>
    <cellStyle name="Accent2 - 40%" xfId="424"/>
    <cellStyle name="Accent2 - 60%" xfId="425"/>
    <cellStyle name="Accent3 - 20%" xfId="426"/>
    <cellStyle name="Accent3 - 40%" xfId="427"/>
    <cellStyle name="Accent3 - 60%" xfId="428"/>
    <cellStyle name="Accent3_Справочник предприятий" xfId="429"/>
    <cellStyle name="Accent4 - 20%" xfId="430"/>
    <cellStyle name="Accent4 - 40%" xfId="431"/>
    <cellStyle name="Accent4 - 60%" xfId="432"/>
    <cellStyle name="Accent4_Справочник предприятий" xfId="433"/>
    <cellStyle name="Accent5 - 20%" xfId="434"/>
    <cellStyle name="Accent5 - 40%" xfId="435"/>
    <cellStyle name="Accent5 - 60%" xfId="436"/>
    <cellStyle name="Accent5_Справочник предприятий" xfId="437"/>
    <cellStyle name="Accent6 - 20%" xfId="438"/>
    <cellStyle name="Accent6 - 40%" xfId="439"/>
    <cellStyle name="Accent6 - 60%" xfId="440"/>
    <cellStyle name="Accent6_Справочник предприятий" xfId="441"/>
    <cellStyle name="Aeia?nnueea" xfId="442"/>
    <cellStyle name="alternate" xfId="443"/>
    <cellStyle name="Border Heavy" xfId="444"/>
    <cellStyle name="Border Thin" xfId="445"/>
    <cellStyle name="Bottom Edge" xfId="446"/>
    <cellStyle name="CALC Amount" xfId="447"/>
    <cellStyle name="CALC Amount Total" xfId="448"/>
    <cellStyle name="Calc Currency (0)" xfId="449"/>
    <cellStyle name="Cents" xfId="450"/>
    <cellStyle name="Comma [0]_(1)" xfId="451"/>
    <cellStyle name="Comma Cents" xfId="452"/>
    <cellStyle name="Comma_(1)" xfId="453"/>
    <cellStyle name="Comma0 2" xfId="454"/>
    <cellStyle name="Currency_(1)" xfId="455"/>
    <cellStyle name="Đ_x0010_" xfId="456"/>
    <cellStyle name="Đ_x0010_ 2" xfId="457"/>
    <cellStyle name="Đ_x0010_?䥘Ȏ_x0013_⤀጖ē??䆈Ȏ_x0013_⬀ጘē_x0010_?䦄Ȏ" xfId="458"/>
    <cellStyle name="Đ_x0010_?䥘Ȏ_x0013_⤀጖ē??䆈Ȏ_x0013_⬀ጘē_x0010_?䦄Ȏ 1" xfId="459"/>
    <cellStyle name="Đ_x0010_?䥘Ȏ_x0013_⤀጖ē??䆈Ȏ_x0013_⬀ጘē_x0010_?䦄Ȏ_Свод_АУР_ФБ_2008 -урез  МЮ" xfId="460"/>
    <cellStyle name="Đ_x0010__11" xfId="461"/>
    <cellStyle name="Date 2" xfId="462"/>
    <cellStyle name="Dezimal [0]_Compiling Utility Macros" xfId="463"/>
    <cellStyle name="Dezimal_Compiling Utility Macros" xfId="464"/>
    <cellStyle name="done" xfId="465"/>
    <cellStyle name="Dziesiêtny [0]_1" xfId="466"/>
    <cellStyle name="Dziesiêtny_1" xfId="467"/>
    <cellStyle name="Emphasis 1" xfId="468"/>
    <cellStyle name="Emphasis 2" xfId="469"/>
    <cellStyle name="Emphasis 3" xfId="470"/>
    <cellStyle name="Euro 2" xfId="471"/>
    <cellStyle name="Followed Hyperlink" xfId="472"/>
    <cellStyle name="Grey" xfId="473"/>
    <cellStyle name="Header1" xfId="474"/>
    <cellStyle name="Header2" xfId="475"/>
    <cellStyle name="Heading 10" xfId="476"/>
    <cellStyle name="Heading 3 2" xfId="477"/>
    <cellStyle name="Heading 5" xfId="478"/>
    <cellStyle name="Heading 6" xfId="479"/>
    <cellStyle name="Heading 7" xfId="480"/>
    <cellStyle name="Heading 8" xfId="481"/>
    <cellStyle name="Heading 9" xfId="482"/>
    <cellStyle name="Hyperlink" xfId="483"/>
    <cellStyle name="Iau?iue_?anoiau" xfId="484"/>
    <cellStyle name="Input [yellow]" xfId="485"/>
    <cellStyle name="InputBlueFont" xfId="486"/>
    <cellStyle name="Ioe?uaaaoayny aeia?nnueea" xfId="487"/>
    <cellStyle name="ISO" xfId="488"/>
    <cellStyle name="JR Cells No Values" xfId="489"/>
    <cellStyle name="JR_ formula" xfId="490"/>
    <cellStyle name="JRchapeau" xfId="491"/>
    <cellStyle name="Just_Table" xfId="492"/>
    <cellStyle name="Levels" xfId="493"/>
    <cellStyle name="Milliers_FA_JUIN_2004" xfId="494"/>
    <cellStyle name="Monйtaire [0]_Conversion Summary" xfId="495"/>
    <cellStyle name="Monйtaire_Conversion Summary" xfId="496"/>
    <cellStyle name="Multiple" xfId="497"/>
    <cellStyle name="Normal - Style1" xfId="498"/>
    <cellStyle name="Normal_12" xfId="499"/>
    <cellStyle name="normální_Rozvaha - aktiva" xfId="500"/>
    <cellStyle name="Normalny_0" xfId="501"/>
    <cellStyle name="Oeiainiaue [0]_?anoiau" xfId="502"/>
    <cellStyle name="Oeiainiaue_?anoiau" xfId="503"/>
    <cellStyle name="Ouny?e [0]_?anoiau" xfId="504"/>
    <cellStyle name="Ouny?e_?anoiau" xfId="505"/>
    <cellStyle name="Paaotsikko" xfId="506"/>
    <cellStyle name="Percent [2]" xfId="507"/>
    <cellStyle name="Percent Comma" xfId="508"/>
    <cellStyle name="Percent Hard" xfId="509"/>
    <cellStyle name="PropBorderData" xfId="510"/>
    <cellStyle name="protect" xfId="511"/>
    <cellStyle name="Pддotsikko" xfId="512"/>
    <cellStyle name="QTitle" xfId="513"/>
    <cellStyle name="range" xfId="514"/>
    <cellStyle name="rate" xfId="515"/>
    <cellStyle name="Ratio" xfId="516"/>
    <cellStyle name="Ratio Comma" xfId="517"/>
    <cellStyle name="Ratio_Private" xfId="518"/>
    <cellStyle name="SAPBEXItemHeader" xfId="519"/>
    <cellStyle name="SAPBEXunassignedItem" xfId="520"/>
    <cellStyle name="Section" xfId="521"/>
    <cellStyle name="Sheet Title" xfId="522"/>
    <cellStyle name="Standard_Anpassen der Amortisation" xfId="523"/>
    <cellStyle name="Stock Comma" xfId="524"/>
    <cellStyle name="Stock Price" xfId="525"/>
    <cellStyle name="STYLE1 - Style1" xfId="526"/>
    <cellStyle name="t2" xfId="527"/>
    <cellStyle name="Table Col Head" xfId="528"/>
    <cellStyle name="Table Sub Head" xfId="529"/>
    <cellStyle name="Table Title" xfId="530"/>
    <cellStyle name="Table Units" xfId="531"/>
    <cellStyle name="Test" xfId="532"/>
    <cellStyle name="Tioma Back" xfId="533"/>
    <cellStyle name="Tioma Cells No Values" xfId="534"/>
    <cellStyle name="Tioma formula" xfId="535"/>
    <cellStyle name="Tioma Input" xfId="536"/>
    <cellStyle name="Tioma style" xfId="537"/>
    <cellStyle name="Title 2" xfId="538"/>
    <cellStyle name="Top Edge" xfId="539"/>
    <cellStyle name="ubordinated Debt" xfId="540"/>
    <cellStyle name="Validation" xfId="541"/>
    <cellStyle name="Valiotsikko" xfId="542"/>
    <cellStyle name="Vдliotsikko" xfId="543"/>
    <cellStyle name="Währung [0]_Compiling Utility Macros" xfId="544"/>
    <cellStyle name="Währung_Compiling Utility Macros" xfId="545"/>
    <cellStyle name="Walutowy [0]_1" xfId="546"/>
    <cellStyle name="Walutowy_1" xfId="547"/>
    <cellStyle name="YelNumbersCurr" xfId="548"/>
    <cellStyle name="Гиперссылка 3 2" xfId="549"/>
    <cellStyle name="зп" xfId="550"/>
    <cellStyle name="Обычный 10" xfId="551"/>
    <cellStyle name="Обычный 11" xfId="552"/>
    <cellStyle name="Обычный 13" xfId="553"/>
    <cellStyle name="Обычный 2 2 2" xfId="554"/>
    <cellStyle name="Обычный 2 2 3" xfId="555"/>
    <cellStyle name="Обычный 2 4" xfId="556"/>
    <cellStyle name="Обычный 3 2" xfId="557"/>
    <cellStyle name="Обычный 4 3" xfId="558"/>
    <cellStyle name="Обычный 8 2" xfId="559"/>
    <cellStyle name="Обычный 9" xfId="560"/>
    <cellStyle name="Текст 12Ц" xfId="561"/>
    <cellStyle name="Текстовый 2" xfId="562"/>
    <cellStyle name="Тысячи [а]" xfId="563"/>
    <cellStyle name="Финансовый 4 2" xfId="564"/>
    <cellStyle name="Финансовый 5" xfId="565"/>
    <cellStyle name="ФормулаНаКонтроль 2" xfId="566"/>
    <cellStyle name="Формулы" xfId="567"/>
    <cellStyle name="Число 12Ц" xfId="568"/>
    <cellStyle name="ܘ_x0008_" xfId="569"/>
    <cellStyle name="ܘ_x0008_?䈌Ȏ㘛䤀ጛܛ_x0008_?䨐Ȏ㘛䤀ጛܛ_x0008_?䉜Ȏ㘛伀ᤛ" xfId="570"/>
    <cellStyle name="ܘ_x0008_?䈌Ȏ㘛䤀ጛܛ_x0008_?䨐Ȏ㘛䤀ጛܛ_x0008_?䉜Ȏ㘛伀ᤛ 1" xfId="571"/>
    <cellStyle name="ܛ_x0008_" xfId="572"/>
    <cellStyle name="ܛ_x0008_?䉜Ȏ㘛伀ᤛܛ_x0008_?偬Ȏ?ഀ഍č_x0001_?䊴Ȏ?ကတĐ_x0001_Ҡ" xfId="573"/>
    <cellStyle name="ܛ_x0008_?䉜Ȏ㘛伀ᤛܛ_x0008_?偬Ȏ?ഀ഍č_x0001_?䊴Ȏ?ကတĐ_x0001_Ҡ 1" xfId="574"/>
    <cellStyle name="ܛ_x0008_?䉜Ȏ㘛伀ᤛܛ_x0008_?偬Ȏ?ഀ഍č_x0001_?䊴Ȏ?ကတĐ_x0001_Ҡ_БДР С44о БДДС ок03" xfId="575"/>
    <cellStyle name="ܛ_x0008__9_мои _на согл_ ПРАВКИ_КП для ГК_ 2009_2" xfId="576"/>
    <cellStyle name="㐀കܒ_x0008_" xfId="577"/>
    <cellStyle name="㐀കܒ_x0008_?䆴Ȏ㘛伀ᤛܛ_x0008_?䧀Ȏ〘䤀ᤘ" xfId="578"/>
    <cellStyle name="㐀കܒ_x0008_?䆴Ȏ㘛伀ᤛܛ_x0008_?䧀Ȏ〘䤀ᤘ 1" xfId="579"/>
    <cellStyle name="㐀കܒ_x0008_?䆴Ȏ㘛伀ᤛܛ_x0008_?䧀Ȏ〘䤀ᤘ_БДР С44о БДДС ок03" xfId="580"/>
    <cellStyle name="=C:\WINNT35\SYSTEM32\COMMAND.COM 2" xfId="581"/>
    <cellStyle name="Обычный 3 2 2" xfId="582"/>
    <cellStyle name="Обычный 4 4" xfId="583"/>
    <cellStyle name="=C:\WINNT35\SYSTEM32\COMMAND.COM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pet010\AppData\Local\Microsoft\Windows\Temporary%20Internet%20Files\Content.Outlook\SHF75T8D\JKH%20OPEN%20INFO%20BALANCE%20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2014\&#1057;&#1073;&#1099;&#1090;&#1086;&#1074;&#1086;&#1081;%20&#1073;&#1072;&#1083;&#1072;&#1085;&#1089;\&#1050;&#1086;&#1087;&#1080;&#1103;%20&#1054;&#1090;&#1095;&#1077;&#1090;%20&#1087;&#1086;%20&#1057;&#1073;&#1099;&#1090;%20&#1044;&#1077;&#1103;&#1090;%20&#1085;&#1072;%202014%20&#1055;&#1054;&#1050;&#1059;&#1055;&#1050;&#1040;%20&#1055;&#1054;%20&#1041;&#1044;&#1056;(1)%20&#1074;&#1099;&#1088;&#1072;&#1074;&#1085;&#1077;&#1085;&#1085;&#1086;&#1077;%20&#1087;&#1086;&#1083;&#1091;&#1075;&#1086;&#1076;&#1080;&#10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&#1059;&#1050;&#1057;\&#1058;&#1072;&#1088;&#1080;&#1092;%202016\&#1042;&#1099;&#1087;&#1072;&#1076;&#1072;&#1102;&#1097;&#1080;&#1077;%20&#1059;&#1050;&#105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&#1059;&#1050;&#1057;\&#1058;&#1072;&#1088;&#1080;&#1092;%202016\&#1079;&#1072;&#1103;&#1074;&#1082;&#1080;\&#1059;&#1050;&#1057;_&#1082;&#1086;&#1090;&#1077;&#1083;&#1100;&#1085;&#1099;&#1077;_&#1048;&#1078;&#1077;&#1074;&#1089;&#1082;_2016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&#1059;&#1050;&#1057;\&#1058;&#1072;&#1088;&#1080;&#1092;%202016\&#1041;&#1044;&#1056;%20&#1059;&#1050;&#1057;%202014%20&#1092;&#1072;&#1082;&#1090;%20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"ТГК-6"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_тэ"/>
      <sheetName val="покупка_тэ"/>
      <sheetName val="реализ_тэ"/>
      <sheetName val="покупка_ХВС"/>
      <sheetName val="реализ_ГВС"/>
      <sheetName val="тепл.баланс"/>
      <sheetName val="баланс ГВС"/>
      <sheetName val="кварт иж"/>
      <sheetName val="гктс нов"/>
      <sheetName val="ГКТС"/>
    </sheetNames>
    <sheetDataSet>
      <sheetData sheetId="0"/>
      <sheetData sheetId="1">
        <row r="17">
          <cell r="BK17">
            <v>4170485.526</v>
          </cell>
        </row>
        <row r="53">
          <cell r="BK53">
            <v>373006.24900000007</v>
          </cell>
        </row>
      </sheetData>
      <sheetData sheetId="2">
        <row r="59">
          <cell r="BM59">
            <v>3528625.4869233067</v>
          </cell>
        </row>
        <row r="66">
          <cell r="BM66">
            <v>782110.9484464406</v>
          </cell>
        </row>
        <row r="110">
          <cell r="BM110">
            <v>455390.8129090831</v>
          </cell>
        </row>
        <row r="117">
          <cell r="BM117">
            <v>72529.13890663984</v>
          </cell>
        </row>
      </sheetData>
      <sheetData sheetId="3">
        <row r="6">
          <cell r="BK6">
            <v>17264952.574001115</v>
          </cell>
        </row>
      </sheetData>
      <sheetData sheetId="4">
        <row r="9">
          <cell r="BK9">
            <v>13147933.863</v>
          </cell>
          <cell r="BN9">
            <v>143573.04382999998</v>
          </cell>
        </row>
        <row r="10">
          <cell r="BN10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ПО"/>
      <sheetName val="ДЗ"/>
      <sheetName val="ИП"/>
      <sheetName val="Убытки прош лет"/>
      <sheetName val="Свод"/>
    </sheetNames>
    <sheetDataSet>
      <sheetData sheetId="0">
        <row r="8">
          <cell r="O8">
            <v>71331.88098140947</v>
          </cell>
        </row>
        <row r="9">
          <cell r="M9">
            <v>39797.04907672933</v>
          </cell>
          <cell r="N9">
            <v>9220.678923270674</v>
          </cell>
        </row>
        <row r="10">
          <cell r="M10">
            <v>146069.9292188153</v>
          </cell>
          <cell r="N10">
            <v>33908.38173062469</v>
          </cell>
        </row>
        <row r="11">
          <cell r="M11">
            <v>3660.950514949414</v>
          </cell>
        </row>
        <row r="12">
          <cell r="D12">
            <v>42818.45792</v>
          </cell>
          <cell r="G12">
            <v>1531.76108</v>
          </cell>
          <cell r="J12">
            <v>3745.21</v>
          </cell>
          <cell r="M12">
            <v>38357.22073718274</v>
          </cell>
          <cell r="O12">
            <v>48095.429</v>
          </cell>
        </row>
        <row r="14">
          <cell r="M14">
            <v>18957.893308487244</v>
          </cell>
          <cell r="N14">
            <v>3765.5458054160104</v>
          </cell>
        </row>
        <row r="16">
          <cell r="M16">
            <v>105520.51961879607</v>
          </cell>
          <cell r="N16">
            <v>28513.025071203934</v>
          </cell>
        </row>
        <row r="17">
          <cell r="M17">
            <v>2240.157213943434</v>
          </cell>
          <cell r="N17">
            <v>557.3638260565662</v>
          </cell>
        </row>
        <row r="18">
          <cell r="M18">
            <v>114988.54341039408</v>
          </cell>
          <cell r="N18">
            <v>30299.87605960589</v>
          </cell>
        </row>
        <row r="19">
          <cell r="M19">
            <v>40864.07339101508</v>
          </cell>
          <cell r="N19">
            <v>11032.073628984914</v>
          </cell>
        </row>
        <row r="22">
          <cell r="M22">
            <v>49574.49947761422</v>
          </cell>
          <cell r="N22">
            <v>3656.6403902299035</v>
          </cell>
        </row>
        <row r="23">
          <cell r="M23">
            <v>14971.498842239496</v>
          </cell>
          <cell r="N23">
            <v>1104.3053978494308</v>
          </cell>
        </row>
        <row r="25">
          <cell r="M25">
            <v>43179.264855695445</v>
          </cell>
          <cell r="N25">
            <v>11860.409364304558</v>
          </cell>
        </row>
        <row r="27">
          <cell r="M27">
            <v>98885.74795092476</v>
          </cell>
          <cell r="N27">
            <v>26564.57962907521</v>
          </cell>
        </row>
        <row r="28">
          <cell r="M28">
            <v>12526.697344738874</v>
          </cell>
          <cell r="N28">
            <v>3403.5338581611263</v>
          </cell>
        </row>
        <row r="30">
          <cell r="M30">
            <v>57036.224297393564</v>
          </cell>
          <cell r="N30">
            <v>13708.534205527994</v>
          </cell>
        </row>
        <row r="31">
          <cell r="M31">
            <v>33721.82746983192</v>
          </cell>
          <cell r="N31">
            <v>8104.9689217283885</v>
          </cell>
        </row>
        <row r="32">
          <cell r="M32">
            <v>892.7429978471739</v>
          </cell>
          <cell r="N32">
            <v>21.8884921528261</v>
          </cell>
        </row>
        <row r="34">
          <cell r="O34">
            <v>1035358.0557600677</v>
          </cell>
        </row>
        <row r="36">
          <cell r="D36">
            <v>661799.3099999998</v>
          </cell>
          <cell r="G36">
            <v>49958.156</v>
          </cell>
        </row>
        <row r="39">
          <cell r="C39">
            <v>3409787.579173782</v>
          </cell>
          <cell r="E39">
            <v>756143.1403631957</v>
          </cell>
          <cell r="F39">
            <v>339556.35196636</v>
          </cell>
          <cell r="H39">
            <v>53851.929421167784</v>
          </cell>
        </row>
        <row r="40">
          <cell r="E40">
            <v>924832.9842391553</v>
          </cell>
          <cell r="H40">
            <v>59156.9148345444</v>
          </cell>
        </row>
        <row r="41">
          <cell r="C41">
            <v>118456.62172000001</v>
          </cell>
          <cell r="F41">
            <v>21370.39469</v>
          </cell>
        </row>
      </sheetData>
      <sheetData sheetId="1">
        <row r="6">
          <cell r="E6">
            <v>2984349.0560000003</v>
          </cell>
        </row>
        <row r="14">
          <cell r="E14">
            <v>315004.669</v>
          </cell>
        </row>
      </sheetData>
      <sheetData sheetId="2">
        <row r="22">
          <cell r="B22">
            <v>206.49424779</v>
          </cell>
        </row>
      </sheetData>
      <sheetData sheetId="3"/>
      <sheetData sheetId="4"/>
      <sheetData sheetId="5">
        <row r="3">
          <cell r="B3">
            <v>653477.0201502689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П.1.1."/>
      <sheetName val="П.1.2."/>
      <sheetName val="П.1.3."/>
      <sheetName val="П.3.1."/>
      <sheetName val="П.1.2.1."/>
      <sheetName val="П.4.1"/>
      <sheetName val="П.4.1а"/>
      <sheetName val="П.4.3."/>
      <sheetName val="П.4.3.а"/>
      <sheetName val="П.4.3.б"/>
      <sheetName val="П.4.4."/>
      <sheetName val="П.4.5."/>
      <sheetName val="П.4.6."/>
      <sheetName val="П.4.6.1."/>
      <sheetName val="П.4.6.2."/>
      <sheetName val="П.4.7.1."/>
      <sheetName val="П.4.7.2"/>
      <sheetName val="П.4.7.3."/>
      <sheetName val="П.4.8."/>
      <sheetName val="П.4.9"/>
      <sheetName val="П.4.9.1"/>
      <sheetName val="П.4.10."/>
      <sheetName val="П.4.10.1"/>
      <sheetName val="Закупки"/>
      <sheetName val="ОПР (25 счет)"/>
      <sheetName val="ОХР(26 счет)"/>
      <sheetName val="П.8."/>
      <sheetName val="П.9."/>
      <sheetName val="П.10."/>
      <sheetName val="П.11."/>
      <sheetName val="П.4.11"/>
      <sheetName val="П.4.11.1."/>
      <sheetName val="П.4.12"/>
      <sheetName val="П.12."/>
      <sheetName val="Расчет долг. парам."/>
      <sheetName val="П.5.2."/>
      <sheetName val="П.5.3."/>
      <sheetName val="П.5.4."/>
      <sheetName val="6.1"/>
      <sheetName val="6.2"/>
      <sheetName val="Усл ед"/>
      <sheetName val="показатели Н и ЭЭ"/>
      <sheetName val="Усл ед ГВС"/>
      <sheetName val="анализ объемов ГВС"/>
      <sheetName val="анализ объемов ГВС (а)"/>
      <sheetName val="расчет тарифа на ГВС"/>
      <sheetName val="заключение 2016"/>
      <sheetName val="заключение 2016-2018"/>
      <sheetName val="заключение 2016-2018 (передач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F6">
            <v>81793.18692140459</v>
          </cell>
        </row>
      </sheetData>
      <sheetData sheetId="9" refreshError="1"/>
      <sheetData sheetId="10" refreshError="1"/>
      <sheetData sheetId="11" refreshError="1"/>
      <sheetData sheetId="12" refreshError="1">
        <row r="12">
          <cell r="D12">
            <v>3.9969999999999994</v>
          </cell>
        </row>
        <row r="26">
          <cell r="D26">
            <v>249.1778666337418</v>
          </cell>
          <cell r="E26">
            <v>253.6479242145393</v>
          </cell>
          <cell r="F26">
            <v>414.03663724275486</v>
          </cell>
          <cell r="G26">
            <v>227.30851882665107</v>
          </cell>
          <cell r="H26">
            <v>201.6746853832721</v>
          </cell>
          <cell r="I26">
            <v>188.16661428264217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6">
          <cell r="E6">
            <v>16748.472641342556</v>
          </cell>
        </row>
        <row r="10">
          <cell r="E10">
            <v>71331.88098140947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4"/>
      <sheetName val="ФОТ"/>
      <sheetName val="БДР_2014_ВД"/>
      <sheetName val="БДР_2015"/>
      <sheetName val="ф2"/>
      <sheetName val="фб06"/>
      <sheetName val="отчет о ПП"/>
      <sheetName val="Лист8"/>
      <sheetName val="корект. затрат"/>
      <sheetName val="П.9. Ижевск"/>
      <sheetName val="П.9. Сарапул"/>
      <sheetName val="П.8. котельные"/>
      <sheetName val="П.9 ГКТС транс"/>
      <sheetName val="П.9 Сети РТК"/>
      <sheetName val="ОПР_ОХР"/>
      <sheetName val="ОПР (25 счет)"/>
      <sheetName val="ОХР(26счет)"/>
      <sheetName val="Прибыль"/>
    </sheetNames>
    <sheetDataSet>
      <sheetData sheetId="0">
        <row r="61">
          <cell r="N61">
            <v>-5525.167149999999</v>
          </cell>
        </row>
      </sheetData>
      <sheetData sheetId="1">
        <row r="40">
          <cell r="Q40">
            <v>-4795.759039999999</v>
          </cell>
        </row>
        <row r="42">
          <cell r="Q42">
            <v>-66466.42441</v>
          </cell>
        </row>
        <row r="44">
          <cell r="Q44">
            <v>-65.81351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N6">
            <v>0.7605633954198773</v>
          </cell>
        </row>
      </sheetData>
      <sheetData sheetId="10"/>
      <sheetData sheetId="11"/>
      <sheetData sheetId="12">
        <row r="18">
          <cell r="E18">
            <v>5541.894783903255</v>
          </cell>
        </row>
      </sheetData>
      <sheetData sheetId="13"/>
      <sheetData sheetId="14"/>
      <sheetData sheetId="15"/>
      <sheetData sheetId="16">
        <row r="6">
          <cell r="C6">
            <v>59227.22</v>
          </cell>
        </row>
      </sheetData>
      <sheetData sheetId="17">
        <row r="6">
          <cell r="C6">
            <v>14569.55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workbookViewId="0" topLeftCell="A1">
      <selection activeCell="D18" sqref="D18"/>
    </sheetView>
  </sheetViews>
  <sheetFormatPr defaultColWidth="9.140625" defaultRowHeight="15"/>
  <cols>
    <col min="1" max="1" width="9.140625" style="0" customWidth="1"/>
    <col min="2" max="2" width="67.00390625" style="0" customWidth="1"/>
    <col min="3" max="3" width="11.8515625" style="0" customWidth="1"/>
    <col min="4" max="4" width="18.7109375" style="0" customWidth="1"/>
    <col min="5" max="5" width="14.140625" style="0" hidden="1" customWidth="1"/>
    <col min="6" max="6" width="13.7109375" style="0" hidden="1" customWidth="1"/>
    <col min="7" max="7" width="15.00390625" style="0" hidden="1" customWidth="1"/>
    <col min="8" max="8" width="12.8515625" style="0" hidden="1" customWidth="1"/>
    <col min="9" max="9" width="17.7109375" style="0" hidden="1" customWidth="1"/>
  </cols>
  <sheetData>
    <row r="1" spans="1:4" ht="40.5" customHeight="1">
      <c r="A1" s="105" t="s">
        <v>0</v>
      </c>
      <c r="B1" s="106"/>
      <c r="C1" s="106"/>
      <c r="D1" s="107"/>
    </row>
    <row r="2" spans="1:4" ht="15" customHeight="1">
      <c r="A2" s="108" t="s">
        <v>1</v>
      </c>
      <c r="B2" s="109"/>
      <c r="C2" s="109"/>
      <c r="D2" s="110"/>
    </row>
    <row r="3" spans="1:4" ht="15">
      <c r="A3" s="1"/>
      <c r="B3" s="2"/>
      <c r="C3" s="2"/>
      <c r="D3" s="3"/>
    </row>
    <row r="4" spans="1:4" ht="24.75" customHeight="1" thickBot="1">
      <c r="A4" s="4" t="s">
        <v>2</v>
      </c>
      <c r="B4" s="5" t="s">
        <v>3</v>
      </c>
      <c r="C4" s="6" t="s">
        <v>4</v>
      </c>
      <c r="D4" s="6" t="s">
        <v>5</v>
      </c>
    </row>
    <row r="5" spans="1:4" ht="15.75" thickTop="1">
      <c r="A5" s="7" t="s">
        <v>6</v>
      </c>
      <c r="B5" s="7" t="s">
        <v>7</v>
      </c>
      <c r="C5" s="7" t="s">
        <v>8</v>
      </c>
      <c r="D5" s="7" t="s">
        <v>9</v>
      </c>
    </row>
    <row r="6" spans="1:7" ht="22.5" customHeight="1">
      <c r="A6" s="8" t="s">
        <v>6</v>
      </c>
      <c r="B6" s="9" t="s">
        <v>10</v>
      </c>
      <c r="C6" s="10" t="s">
        <v>11</v>
      </c>
      <c r="D6" s="11"/>
      <c r="E6" s="61"/>
      <c r="F6" s="61"/>
      <c r="G6" s="12"/>
    </row>
    <row r="7" spans="1:9" ht="15">
      <c r="A7" s="13" t="s">
        <v>12</v>
      </c>
      <c r="B7" s="14" t="s">
        <v>13</v>
      </c>
      <c r="C7" s="15" t="s">
        <v>11</v>
      </c>
      <c r="D7" s="16">
        <f>'[2]реализ_тэ'!$BM$110+'[2]реализ_тэ'!$BM$59-F7</f>
        <v>3129376.212479309</v>
      </c>
      <c r="E7" s="12">
        <f>'[2]реализ_ГВС'!$BN$9+'[2]реализ_ГВС'!$BN$10</f>
        <v>143573.04382999998</v>
      </c>
      <c r="F7" s="12">
        <f>'[2]реализ_тэ'!$BM$66+'[2]реализ_тэ'!$BM$117</f>
        <v>854640.0873530805</v>
      </c>
      <c r="G7" s="12">
        <f>D7+E7+F7</f>
        <v>4127589.3436623896</v>
      </c>
      <c r="H7" s="12">
        <f>4127589</f>
        <v>4127589</v>
      </c>
      <c r="I7" s="12">
        <f>H7-G7</f>
        <v>-0.34366238955408335</v>
      </c>
    </row>
    <row r="8" spans="1:8" ht="15">
      <c r="A8" s="17"/>
      <c r="B8" s="18" t="s">
        <v>14</v>
      </c>
      <c r="C8" s="19"/>
      <c r="D8" s="20"/>
      <c r="E8" s="55"/>
      <c r="F8" s="12">
        <f>D9+ФХД_ГВС!D9</f>
        <v>4924529.003310209</v>
      </c>
      <c r="G8" s="12">
        <v>4924529</v>
      </c>
      <c r="H8" s="101">
        <f>G8-F8</f>
        <v>-0.0033102091401815414</v>
      </c>
    </row>
    <row r="9" spans="1:8" ht="22.5">
      <c r="A9" s="8" t="s">
        <v>7</v>
      </c>
      <c r="B9" s="9" t="s">
        <v>15</v>
      </c>
      <c r="C9" s="10" t="s">
        <v>11</v>
      </c>
      <c r="D9" s="11">
        <f>D10+D11+D28+D31+D32+D33+D34+D35+D36+D37+D38+D39+D42+D45+D47</f>
        <v>3788467.582472107</v>
      </c>
      <c r="E9" s="12">
        <f>D9-D10-D11+ФХД_ГВС!D9-ФХД_ГВС!D10</f>
        <v>1103853.1911886574</v>
      </c>
      <c r="F9" s="12">
        <f>'[3]Расходы'!$O$34-'[3]Расходы'!$O$8+'[3]Расходы'!$C$41+'[3]Расходы'!$F$41</f>
        <v>1103853.1911886581</v>
      </c>
      <c r="G9" s="12">
        <f>F9-E9</f>
        <v>0</v>
      </c>
      <c r="H9" s="12"/>
    </row>
    <row r="10" spans="1:7" ht="15">
      <c r="A10" s="8" t="s">
        <v>16</v>
      </c>
      <c r="B10" s="21" t="s">
        <v>17</v>
      </c>
      <c r="C10" s="10" t="s">
        <v>11</v>
      </c>
      <c r="D10" s="16">
        <f>'[3]Расходы'!$C$39+'[3]Расходы'!$F$39-ФХД_ГВС!D10</f>
        <v>2939348.8613557788</v>
      </c>
      <c r="E10" s="54"/>
      <c r="F10" s="53"/>
      <c r="G10" s="102" t="s">
        <v>202</v>
      </c>
    </row>
    <row r="11" spans="1:8" ht="15">
      <c r="A11" s="8" t="s">
        <v>18</v>
      </c>
      <c r="B11" s="21" t="s">
        <v>19</v>
      </c>
      <c r="C11" s="10" t="s">
        <v>11</v>
      </c>
      <c r="D11" s="11">
        <f>D13*(D14+D15)+D18*D19+D23*D24</f>
        <v>71331.88098140949</v>
      </c>
      <c r="E11" s="27">
        <f>'[4]П.8.'!$E$10</f>
        <v>71331.88098140947</v>
      </c>
      <c r="F11" s="11">
        <f>-'[5]2014'!$Q$40-'[5]2014'!$Q$42-'[5]2014'!$Q$44</f>
        <v>71327.99696000002</v>
      </c>
      <c r="G11" s="102">
        <f>F11-D11</f>
        <v>-3.8840214094670955</v>
      </c>
      <c r="H11" s="12">
        <f>G11-H8</f>
        <v>-3.880711200326914</v>
      </c>
    </row>
    <row r="12" spans="1:8" s="26" customFormat="1" ht="15">
      <c r="A12" s="22" t="s">
        <v>20</v>
      </c>
      <c r="B12" s="23" t="s">
        <v>21</v>
      </c>
      <c r="C12" s="24" t="s">
        <v>22</v>
      </c>
      <c r="D12" s="25"/>
      <c r="F12" s="12"/>
      <c r="G12" s="103"/>
      <c r="H12" s="27"/>
    </row>
    <row r="13" spans="1:7" s="26" customFormat="1" ht="15">
      <c r="A13" s="28" t="s">
        <v>23</v>
      </c>
      <c r="B13" s="29" t="s">
        <v>24</v>
      </c>
      <c r="C13" s="30" t="s">
        <v>25</v>
      </c>
      <c r="D13" s="16">
        <v>16043.751488809068</v>
      </c>
      <c r="E13" s="16">
        <v>5575.14257231535</v>
      </c>
      <c r="F13" s="12"/>
      <c r="G13" s="31"/>
    </row>
    <row r="14" spans="1:7" s="26" customFormat="1" ht="15">
      <c r="A14" s="28" t="s">
        <v>26</v>
      </c>
      <c r="B14" s="29" t="s">
        <v>27</v>
      </c>
      <c r="C14" s="24" t="s">
        <v>11</v>
      </c>
      <c r="D14" s="32">
        <v>3.5628893550895397</v>
      </c>
      <c r="E14" s="32">
        <v>3.56134517716813</v>
      </c>
      <c r="F14" s="12"/>
      <c r="G14" s="31"/>
    </row>
    <row r="15" spans="1:7" s="26" customFormat="1" ht="15">
      <c r="A15" s="28" t="s">
        <v>28</v>
      </c>
      <c r="B15" s="29" t="s">
        <v>29</v>
      </c>
      <c r="C15" s="24" t="s">
        <v>11</v>
      </c>
      <c r="D15" s="91">
        <v>0.5801742336744905</v>
      </c>
      <c r="E15" s="32">
        <v>0.558756966228808</v>
      </c>
      <c r="F15" s="12"/>
      <c r="G15" s="12"/>
    </row>
    <row r="16" spans="1:7" s="26" customFormat="1" ht="15">
      <c r="A16" s="28" t="s">
        <v>30</v>
      </c>
      <c r="B16" s="29" t="s">
        <v>31</v>
      </c>
      <c r="C16" s="24" t="s">
        <v>22</v>
      </c>
      <c r="D16" s="33"/>
      <c r="E16" s="33"/>
      <c r="F16"/>
      <c r="G16" s="12"/>
    </row>
    <row r="17" spans="1:7" s="26" customFormat="1" ht="15">
      <c r="A17" s="22" t="s">
        <v>32</v>
      </c>
      <c r="B17" s="23" t="s">
        <v>33</v>
      </c>
      <c r="C17" s="24" t="s">
        <v>22</v>
      </c>
      <c r="D17" s="25"/>
      <c r="E17" s="25"/>
      <c r="F17"/>
      <c r="G17" s="12"/>
    </row>
    <row r="18" spans="1:7" s="26" customFormat="1" ht="15">
      <c r="A18" s="28" t="s">
        <v>34</v>
      </c>
      <c r="B18" s="29" t="s">
        <v>24</v>
      </c>
      <c r="C18" s="30" t="s">
        <v>35</v>
      </c>
      <c r="D18" s="16">
        <v>1993.7399999999996</v>
      </c>
      <c r="E18" s="16">
        <v>776.82</v>
      </c>
      <c r="F18"/>
      <c r="G18" s="12"/>
    </row>
    <row r="19" spans="1:7" s="26" customFormat="1" ht="15">
      <c r="A19" s="28" t="s">
        <v>36</v>
      </c>
      <c r="B19" s="29" t="s">
        <v>27</v>
      </c>
      <c r="C19" s="24" t="s">
        <v>11</v>
      </c>
      <c r="D19" s="32">
        <v>2.4054084484436284</v>
      </c>
      <c r="E19" s="32">
        <v>2.35</v>
      </c>
      <c r="F19"/>
      <c r="G19" s="12"/>
    </row>
    <row r="20" spans="1:7" s="26" customFormat="1" ht="15">
      <c r="A20" s="28" t="s">
        <v>37</v>
      </c>
      <c r="B20" s="29" t="s">
        <v>29</v>
      </c>
      <c r="C20" s="24" t="s">
        <v>11</v>
      </c>
      <c r="D20" s="32"/>
      <c r="E20" s="32"/>
      <c r="F20"/>
      <c r="G20" s="12"/>
    </row>
    <row r="21" spans="1:7" s="26" customFormat="1" ht="15">
      <c r="A21" s="28" t="s">
        <v>38</v>
      </c>
      <c r="B21" s="29" t="s">
        <v>31</v>
      </c>
      <c r="C21" s="24" t="s">
        <v>22</v>
      </c>
      <c r="D21" s="33"/>
      <c r="E21" s="33"/>
      <c r="F21"/>
      <c r="G21" s="12"/>
    </row>
    <row r="22" spans="1:7" s="26" customFormat="1" ht="15">
      <c r="A22" s="22" t="s">
        <v>32</v>
      </c>
      <c r="B22" s="23" t="s">
        <v>39</v>
      </c>
      <c r="C22" s="24" t="s">
        <v>22</v>
      </c>
      <c r="D22" s="25"/>
      <c r="E22" s="25"/>
      <c r="F22"/>
      <c r="G22" s="12"/>
    </row>
    <row r="23" spans="1:7" s="26" customFormat="1" ht="15">
      <c r="A23" s="28" t="s">
        <v>34</v>
      </c>
      <c r="B23" s="29" t="s">
        <v>24</v>
      </c>
      <c r="C23" s="30" t="s">
        <v>35</v>
      </c>
      <c r="D23" s="16">
        <v>1.956010723289606</v>
      </c>
      <c r="E23" s="16">
        <v>3.312248803619743</v>
      </c>
      <c r="F23"/>
      <c r="G23" s="12"/>
    </row>
    <row r="24" spans="1:7" s="26" customFormat="1" ht="15">
      <c r="A24" s="28" t="s">
        <v>36</v>
      </c>
      <c r="B24" s="29" t="s">
        <v>27</v>
      </c>
      <c r="C24" s="24" t="s">
        <v>11</v>
      </c>
      <c r="D24" s="32">
        <v>33.66</v>
      </c>
      <c r="E24" s="32">
        <v>32.20339</v>
      </c>
      <c r="F24"/>
      <c r="G24" s="12"/>
    </row>
    <row r="25" spans="1:7" s="26" customFormat="1" ht="15">
      <c r="A25" s="28" t="s">
        <v>37</v>
      </c>
      <c r="B25" s="29" t="s">
        <v>29</v>
      </c>
      <c r="C25" s="24" t="s">
        <v>11</v>
      </c>
      <c r="D25" s="32"/>
      <c r="E25" s="32"/>
      <c r="F25"/>
      <c r="G25" s="12"/>
    </row>
    <row r="26" spans="1:7" s="26" customFormat="1" ht="15">
      <c r="A26" s="28" t="s">
        <v>38</v>
      </c>
      <c r="B26" s="29" t="s">
        <v>31</v>
      </c>
      <c r="C26" s="24" t="s">
        <v>22</v>
      </c>
      <c r="D26" s="33"/>
      <c r="E26" s="33"/>
      <c r="F26"/>
      <c r="G26" s="12"/>
    </row>
    <row r="27" spans="1:7" ht="15">
      <c r="A27" s="17"/>
      <c r="B27" s="34" t="s">
        <v>40</v>
      </c>
      <c r="C27" s="19"/>
      <c r="D27" s="20"/>
      <c r="E27" s="20"/>
      <c r="G27" s="12"/>
    </row>
    <row r="28" spans="1:7" ht="22.5">
      <c r="A28" s="8" t="s">
        <v>41</v>
      </c>
      <c r="B28" s="21" t="s">
        <v>42</v>
      </c>
      <c r="C28" s="10" t="s">
        <v>11</v>
      </c>
      <c r="D28" s="16">
        <f>'[3]Расходы'!$M$10</f>
        <v>146069.9292188153</v>
      </c>
      <c r="E28" s="16">
        <v>217946.63881537627</v>
      </c>
      <c r="G28" s="12"/>
    </row>
    <row r="29" spans="1:7" s="26" customFormat="1" ht="15">
      <c r="A29" s="35" t="s">
        <v>43</v>
      </c>
      <c r="B29" s="36" t="s">
        <v>44</v>
      </c>
      <c r="C29" s="37" t="s">
        <v>45</v>
      </c>
      <c r="D29" s="16"/>
      <c r="E29" s="16"/>
      <c r="F29"/>
      <c r="G29" s="12"/>
    </row>
    <row r="30" spans="1:7" s="26" customFormat="1" ht="15">
      <c r="A30" s="35" t="s">
        <v>46</v>
      </c>
      <c r="B30" s="36" t="s">
        <v>47</v>
      </c>
      <c r="C30" s="37" t="s">
        <v>48</v>
      </c>
      <c r="D30" s="16">
        <f>'[3]Расходы'!$M$9</f>
        <v>39797.04907672933</v>
      </c>
      <c r="E30" s="16">
        <v>65513.86</v>
      </c>
      <c r="F30"/>
      <c r="G30" s="12"/>
    </row>
    <row r="31" spans="1:9" ht="22.5">
      <c r="A31" s="8" t="s">
        <v>49</v>
      </c>
      <c r="B31" s="21" t="s">
        <v>50</v>
      </c>
      <c r="C31" s="10" t="s">
        <v>11</v>
      </c>
      <c r="D31" s="76">
        <f>'[3]Расходы'!$M$12</f>
        <v>38357.22073718274</v>
      </c>
      <c r="E31" s="16">
        <v>32872.01393036067</v>
      </c>
      <c r="F31" s="12">
        <f>D31+ФХД_ГВС!D16-G31</f>
        <v>0</v>
      </c>
      <c r="G31" s="55">
        <f>ФХД_ГВС!G16</f>
        <v>187922.44541</v>
      </c>
      <c r="H31" s="12"/>
      <c r="I31" s="53"/>
    </row>
    <row r="32" spans="1:8" ht="30">
      <c r="A32" s="8" t="s">
        <v>51</v>
      </c>
      <c r="B32" s="38" t="s">
        <v>52</v>
      </c>
      <c r="C32" s="10" t="s">
        <v>11</v>
      </c>
      <c r="D32" s="16">
        <v>121.95399</v>
      </c>
      <c r="E32" s="16">
        <v>178.01695999999998</v>
      </c>
      <c r="G32" s="12"/>
      <c r="H32" s="12"/>
    </row>
    <row r="33" spans="1:7" ht="15">
      <c r="A33" s="8" t="s">
        <v>53</v>
      </c>
      <c r="B33" s="21" t="s">
        <v>54</v>
      </c>
      <c r="C33" s="10" t="s">
        <v>11</v>
      </c>
      <c r="D33" s="16">
        <f>'[3]Расходы'!$M$22</f>
        <v>49574.49947761422</v>
      </c>
      <c r="E33" s="16">
        <v>36401.06993654061</v>
      </c>
      <c r="G33" s="12"/>
    </row>
    <row r="34" spans="1:7" ht="22.5">
      <c r="A34" s="8" t="s">
        <v>55</v>
      </c>
      <c r="B34" s="21" t="s">
        <v>56</v>
      </c>
      <c r="C34" s="10" t="s">
        <v>11</v>
      </c>
      <c r="D34" s="16">
        <f>'[3]Расходы'!$M$23</f>
        <v>14971.498842239496</v>
      </c>
      <c r="E34" s="16">
        <v>10987.833292462465</v>
      </c>
      <c r="G34" s="12"/>
    </row>
    <row r="35" spans="1:7" ht="15">
      <c r="A35" s="8" t="s">
        <v>57</v>
      </c>
      <c r="B35" s="21" t="s">
        <v>58</v>
      </c>
      <c r="C35" s="10" t="s">
        <v>11</v>
      </c>
      <c r="D35" s="16"/>
      <c r="E35" s="16">
        <v>0</v>
      </c>
      <c r="G35" s="12"/>
    </row>
    <row r="36" spans="1:7" ht="22.5">
      <c r="A36" s="8" t="s">
        <v>59</v>
      </c>
      <c r="B36" s="21" t="s">
        <v>60</v>
      </c>
      <c r="C36" s="10" t="s">
        <v>11</v>
      </c>
      <c r="D36" s="16"/>
      <c r="E36" s="16">
        <v>0</v>
      </c>
      <c r="G36" s="12"/>
    </row>
    <row r="37" spans="1:7" ht="15">
      <c r="A37" s="8" t="s">
        <v>61</v>
      </c>
      <c r="B37" s="21" t="s">
        <v>62</v>
      </c>
      <c r="C37" s="10" t="s">
        <v>11</v>
      </c>
      <c r="D37" s="16">
        <f>'[3]Расходы'!$M$19</f>
        <v>40864.07339101508</v>
      </c>
      <c r="E37" s="16">
        <v>50133.19358</v>
      </c>
      <c r="G37" s="12"/>
    </row>
    <row r="38" spans="1:7" ht="30">
      <c r="A38" s="8" t="s">
        <v>63</v>
      </c>
      <c r="B38" s="38" t="s">
        <v>64</v>
      </c>
      <c r="C38" s="10" t="s">
        <v>11</v>
      </c>
      <c r="D38" s="16">
        <f>'[3]Расходы'!$M$25</f>
        <v>43179.264855695445</v>
      </c>
      <c r="E38" s="16">
        <v>236341.26</v>
      </c>
      <c r="G38" s="12"/>
    </row>
    <row r="39" spans="1:7" ht="15">
      <c r="A39" s="8" t="s">
        <v>65</v>
      </c>
      <c r="B39" s="21" t="s">
        <v>66</v>
      </c>
      <c r="C39" s="10" t="s">
        <v>11</v>
      </c>
      <c r="D39" s="16">
        <f>'[3]Расходы'!$M$30</f>
        <v>57036.224297393564</v>
      </c>
      <c r="E39" s="16">
        <v>89109.39330279014</v>
      </c>
      <c r="G39" s="12"/>
    </row>
    <row r="40" spans="1:7" s="26" customFormat="1" ht="15">
      <c r="A40" s="35" t="s">
        <v>67</v>
      </c>
      <c r="B40" s="36" t="s">
        <v>68</v>
      </c>
      <c r="C40" s="37" t="s">
        <v>11</v>
      </c>
      <c r="D40" s="16"/>
      <c r="E40" s="16">
        <v>0</v>
      </c>
      <c r="F40"/>
      <c r="G40" s="12"/>
    </row>
    <row r="41" spans="1:7" s="26" customFormat="1" ht="15">
      <c r="A41" s="35" t="s">
        <v>69</v>
      </c>
      <c r="B41" s="36" t="s">
        <v>70</v>
      </c>
      <c r="C41" s="37" t="s">
        <v>11</v>
      </c>
      <c r="D41" s="16"/>
      <c r="E41" s="16">
        <v>0</v>
      </c>
      <c r="F41"/>
      <c r="G41" s="12"/>
    </row>
    <row r="42" spans="1:7" ht="15">
      <c r="A42" s="8" t="s">
        <v>71</v>
      </c>
      <c r="B42" s="21" t="s">
        <v>72</v>
      </c>
      <c r="C42" s="10" t="s">
        <v>11</v>
      </c>
      <c r="D42" s="16">
        <f>'[3]Расходы'!$M$31</f>
        <v>33721.82746983192</v>
      </c>
      <c r="E42" s="16">
        <v>37600.489615720704</v>
      </c>
      <c r="G42" s="12"/>
    </row>
    <row r="43" spans="1:7" s="26" customFormat="1" ht="15">
      <c r="A43" s="35" t="s">
        <v>73</v>
      </c>
      <c r="B43" s="36" t="s">
        <v>68</v>
      </c>
      <c r="C43" s="37" t="s">
        <v>11</v>
      </c>
      <c r="D43" s="16"/>
      <c r="E43" s="16">
        <v>0</v>
      </c>
      <c r="F43"/>
      <c r="G43" s="12"/>
    </row>
    <row r="44" spans="1:7" s="26" customFormat="1" ht="15">
      <c r="A44" s="35" t="s">
        <v>74</v>
      </c>
      <c r="B44" s="36" t="s">
        <v>70</v>
      </c>
      <c r="C44" s="37" t="s">
        <v>11</v>
      </c>
      <c r="D44" s="16"/>
      <c r="E44" s="16">
        <v>0</v>
      </c>
      <c r="F44"/>
      <c r="G44" s="12"/>
    </row>
    <row r="45" spans="1:7" ht="22.5">
      <c r="A45" s="8" t="s">
        <v>75</v>
      </c>
      <c r="B45" s="21" t="s">
        <v>76</v>
      </c>
      <c r="C45" s="10" t="s">
        <v>11</v>
      </c>
      <c r="D45" s="16">
        <f>'[3]Расходы'!$M$17+'[3]Расходы'!$M$18</f>
        <v>117228.7006243375</v>
      </c>
      <c r="E45" s="16">
        <v>169465.22693</v>
      </c>
      <c r="G45" s="12"/>
    </row>
    <row r="46" spans="1:7" s="26" customFormat="1" ht="33.75">
      <c r="A46" s="35" t="s">
        <v>77</v>
      </c>
      <c r="B46" s="36" t="s">
        <v>78</v>
      </c>
      <c r="C46" s="37" t="s">
        <v>22</v>
      </c>
      <c r="D46" s="39"/>
      <c r="E46" s="39"/>
      <c r="F46"/>
      <c r="G46" s="12"/>
    </row>
    <row r="47" spans="1:7" ht="22.5">
      <c r="A47" s="8" t="s">
        <v>79</v>
      </c>
      <c r="B47" s="21" t="s">
        <v>80</v>
      </c>
      <c r="C47" s="10" t="s">
        <v>11</v>
      </c>
      <c r="D47" s="11">
        <f>D48+D49+D50+D51+D52</f>
        <v>236661.64723079413</v>
      </c>
      <c r="E47" s="11">
        <v>287811.60047</v>
      </c>
      <c r="G47" s="12"/>
    </row>
    <row r="48" spans="1:7" ht="15">
      <c r="A48" s="13" t="s">
        <v>81</v>
      </c>
      <c r="B48" s="40" t="s">
        <v>82</v>
      </c>
      <c r="C48" s="15" t="s">
        <v>11</v>
      </c>
      <c r="D48" s="16">
        <f>'[3]Расходы'!$M$14-D32</f>
        <v>18835.939318487242</v>
      </c>
      <c r="E48" s="16">
        <v>6025.1449299999995</v>
      </c>
      <c r="G48" s="12"/>
    </row>
    <row r="49" spans="1:7" ht="30">
      <c r="A49" s="13" t="s">
        <v>83</v>
      </c>
      <c r="B49" s="40" t="s">
        <v>84</v>
      </c>
      <c r="C49" s="15" t="s">
        <v>11</v>
      </c>
      <c r="D49" s="16">
        <f>'[3]Расходы'!$M$16</f>
        <v>105520.51961879607</v>
      </c>
      <c r="E49" s="16">
        <v>131122.30838</v>
      </c>
      <c r="G49" s="12"/>
    </row>
    <row r="50" spans="1:7" ht="15">
      <c r="A50" s="13" t="s">
        <v>85</v>
      </c>
      <c r="B50" s="40" t="s">
        <v>86</v>
      </c>
      <c r="C50" s="15" t="s">
        <v>11</v>
      </c>
      <c r="D50" s="16">
        <f>'[3]Расходы'!$M$32</f>
        <v>892.7429978471739</v>
      </c>
      <c r="E50" s="16">
        <v>462.4</v>
      </c>
      <c r="G50" s="12"/>
    </row>
    <row r="51" spans="1:7" ht="15">
      <c r="A51" s="13" t="s">
        <v>87</v>
      </c>
      <c r="B51" s="41" t="s">
        <v>88</v>
      </c>
      <c r="C51" s="15" t="s">
        <v>11</v>
      </c>
      <c r="D51" s="16">
        <f>'[3]Расходы'!$M$27</f>
        <v>98885.74795092476</v>
      </c>
      <c r="E51" s="16">
        <v>106125.78</v>
      </c>
      <c r="G51" s="12"/>
    </row>
    <row r="52" spans="1:7" ht="15">
      <c r="A52" s="42" t="s">
        <v>89</v>
      </c>
      <c r="B52" s="41" t="s">
        <v>90</v>
      </c>
      <c r="C52" s="15" t="s">
        <v>11</v>
      </c>
      <c r="D52" s="16">
        <f>'[3]Расходы'!$M$28</f>
        <v>12526.697344738874</v>
      </c>
      <c r="E52" s="16">
        <v>44075.96716000001</v>
      </c>
      <c r="G52" s="12"/>
    </row>
    <row r="53" spans="1:5" ht="15">
      <c r="A53" s="17"/>
      <c r="B53" s="34" t="s">
        <v>91</v>
      </c>
      <c r="C53" s="19"/>
      <c r="D53" s="20"/>
      <c r="E53" s="20"/>
    </row>
    <row r="54" spans="1:5" ht="22.5">
      <c r="A54" s="8" t="s">
        <v>8</v>
      </c>
      <c r="B54" s="9" t="s">
        <v>92</v>
      </c>
      <c r="C54" s="10" t="s">
        <v>11</v>
      </c>
      <c r="D54" s="43">
        <f>D7-D9</f>
        <v>-659091.3699927977</v>
      </c>
      <c r="E54" s="43">
        <f>E7-E9</f>
        <v>-960280.1473586574</v>
      </c>
    </row>
    <row r="55" spans="1:5" ht="22.5">
      <c r="A55" s="8" t="s">
        <v>9</v>
      </c>
      <c r="B55" s="9" t="s">
        <v>93</v>
      </c>
      <c r="C55" s="10" t="s">
        <v>11</v>
      </c>
      <c r="D55" s="43"/>
      <c r="E55" s="43"/>
    </row>
    <row r="56" spans="1:6" s="26" customFormat="1" ht="22.5">
      <c r="A56" s="35" t="s">
        <v>94</v>
      </c>
      <c r="B56" s="44" t="s">
        <v>95</v>
      </c>
      <c r="C56" s="37" t="s">
        <v>11</v>
      </c>
      <c r="D56" s="32"/>
      <c r="E56" s="32"/>
      <c r="F56"/>
    </row>
    <row r="57" spans="1:5" ht="33.75">
      <c r="A57" s="8" t="s">
        <v>96</v>
      </c>
      <c r="B57" s="9" t="s">
        <v>97</v>
      </c>
      <c r="C57" s="10" t="s">
        <v>11</v>
      </c>
      <c r="D57" s="43">
        <f>D58</f>
        <v>30501</v>
      </c>
      <c r="E57" s="43">
        <v>46013.05649</v>
      </c>
    </row>
    <row r="58" spans="1:6" s="26" customFormat="1" ht="15">
      <c r="A58" s="35" t="s">
        <v>98</v>
      </c>
      <c r="B58" s="44" t="s">
        <v>99</v>
      </c>
      <c r="C58" s="37" t="s">
        <v>11</v>
      </c>
      <c r="D58" s="32">
        <f>315431+17284-14528-287686</f>
        <v>30501</v>
      </c>
      <c r="E58" s="32">
        <f>E57</f>
        <v>46013.05649</v>
      </c>
      <c r="F58"/>
    </row>
    <row r="59" spans="1:5" ht="15">
      <c r="A59" s="8" t="s">
        <v>100</v>
      </c>
      <c r="B59" s="9" t="s">
        <v>101</v>
      </c>
      <c r="C59" s="10" t="s">
        <v>11</v>
      </c>
      <c r="D59" s="43"/>
      <c r="E59" s="43"/>
    </row>
    <row r="60" spans="1:5" ht="22.5">
      <c r="A60" s="8" t="s">
        <v>102</v>
      </c>
      <c r="B60" s="9" t="s">
        <v>103</v>
      </c>
      <c r="C60" s="10" t="s">
        <v>22</v>
      </c>
      <c r="D60" s="45"/>
      <c r="E60" s="45"/>
    </row>
    <row r="61" spans="1:5" ht="33.75" customHeight="1">
      <c r="A61" s="8" t="s">
        <v>104</v>
      </c>
      <c r="B61" s="9" t="s">
        <v>105</v>
      </c>
      <c r="C61" s="10" t="s">
        <v>106</v>
      </c>
      <c r="D61" s="16">
        <v>89.42999999999996</v>
      </c>
      <c r="E61" s="16">
        <v>89.42999999999996</v>
      </c>
    </row>
    <row r="62" spans="1:5" ht="15">
      <c r="A62" s="13" t="s">
        <v>107</v>
      </c>
      <c r="B62" s="46" t="s">
        <v>108</v>
      </c>
      <c r="C62" s="15" t="s">
        <v>106</v>
      </c>
      <c r="D62" s="16">
        <v>2.7600000000000002</v>
      </c>
      <c r="E62" s="16">
        <v>2.7600000000000002</v>
      </c>
    </row>
    <row r="63" spans="1:5" ht="15">
      <c r="A63" s="13" t="s">
        <v>109</v>
      </c>
      <c r="B63" s="46" t="s">
        <v>110</v>
      </c>
      <c r="C63" s="15" t="s">
        <v>106</v>
      </c>
      <c r="D63" s="16">
        <v>3.16</v>
      </c>
      <c r="E63" s="16">
        <v>3.16</v>
      </c>
    </row>
    <row r="64" spans="1:5" ht="15">
      <c r="A64" s="13" t="s">
        <v>111</v>
      </c>
      <c r="B64" s="46" t="s">
        <v>112</v>
      </c>
      <c r="C64" s="15" t="s">
        <v>106</v>
      </c>
      <c r="D64" s="16">
        <v>1</v>
      </c>
      <c r="E64" s="16">
        <v>1</v>
      </c>
    </row>
    <row r="65" spans="1:5" ht="15">
      <c r="A65" s="13" t="s">
        <v>113</v>
      </c>
      <c r="B65" s="46" t="s">
        <v>114</v>
      </c>
      <c r="C65" s="15" t="s">
        <v>106</v>
      </c>
      <c r="D65" s="16">
        <v>3.7299999999999995</v>
      </c>
      <c r="E65" s="16">
        <v>3.7299999999999995</v>
      </c>
    </row>
    <row r="66" spans="1:5" ht="15">
      <c r="A66" s="13" t="s">
        <v>115</v>
      </c>
      <c r="B66" s="46" t="s">
        <v>116</v>
      </c>
      <c r="C66" s="15" t="s">
        <v>106</v>
      </c>
      <c r="D66" s="16">
        <v>0.244</v>
      </c>
      <c r="E66" s="16">
        <v>0.244</v>
      </c>
    </row>
    <row r="67" spans="1:5" ht="15">
      <c r="A67" s="13" t="s">
        <v>117</v>
      </c>
      <c r="B67" s="46" t="s">
        <v>118</v>
      </c>
      <c r="C67" s="15" t="s">
        <v>106</v>
      </c>
      <c r="D67" s="16">
        <v>2</v>
      </c>
      <c r="E67" s="16">
        <v>2</v>
      </c>
    </row>
    <row r="68" spans="1:5" ht="15">
      <c r="A68" s="13" t="s">
        <v>119</v>
      </c>
      <c r="B68" s="46" t="s">
        <v>120</v>
      </c>
      <c r="C68" s="15" t="s">
        <v>106</v>
      </c>
      <c r="D68" s="16">
        <v>0.8699999999999999</v>
      </c>
      <c r="E68" s="16">
        <v>0.8699999999999999</v>
      </c>
    </row>
    <row r="69" spans="1:5" ht="15">
      <c r="A69" s="13" t="s">
        <v>121</v>
      </c>
      <c r="B69" s="46" t="s">
        <v>122</v>
      </c>
      <c r="C69" s="15" t="s">
        <v>106</v>
      </c>
      <c r="D69" s="16">
        <v>0.04</v>
      </c>
      <c r="E69" s="16">
        <v>0.04</v>
      </c>
    </row>
    <row r="70" spans="1:5" ht="15">
      <c r="A70" s="13" t="s">
        <v>123</v>
      </c>
      <c r="B70" s="46" t="s">
        <v>124</v>
      </c>
      <c r="C70" s="15" t="s">
        <v>106</v>
      </c>
      <c r="D70" s="16">
        <v>11.93</v>
      </c>
      <c r="E70" s="16">
        <v>11.93</v>
      </c>
    </row>
    <row r="71" spans="1:5" ht="15">
      <c r="A71" s="13" t="s">
        <v>125</v>
      </c>
      <c r="B71" s="46" t="s">
        <v>126</v>
      </c>
      <c r="C71" s="15" t="s">
        <v>106</v>
      </c>
      <c r="D71" s="16">
        <v>6.57</v>
      </c>
      <c r="E71" s="16">
        <v>6.57</v>
      </c>
    </row>
    <row r="72" spans="1:5" ht="15">
      <c r="A72" s="13" t="s">
        <v>127</v>
      </c>
      <c r="B72" s="46" t="s">
        <v>128</v>
      </c>
      <c r="C72" s="15" t="s">
        <v>106</v>
      </c>
      <c r="D72" s="16">
        <v>39.61</v>
      </c>
      <c r="E72" s="16">
        <v>39.61</v>
      </c>
    </row>
    <row r="73" spans="1:5" ht="15">
      <c r="A73" s="13" t="s">
        <v>129</v>
      </c>
      <c r="B73" s="46" t="s">
        <v>130</v>
      </c>
      <c r="C73" s="15" t="s">
        <v>106</v>
      </c>
      <c r="D73" s="16">
        <v>1.02</v>
      </c>
      <c r="E73" s="16">
        <v>1.02</v>
      </c>
    </row>
    <row r="74" spans="1:5" ht="15">
      <c r="A74" s="13" t="s">
        <v>131</v>
      </c>
      <c r="B74" s="46" t="s">
        <v>132</v>
      </c>
      <c r="C74" s="15" t="s">
        <v>106</v>
      </c>
      <c r="D74" s="16">
        <v>6.91</v>
      </c>
      <c r="E74" s="16">
        <v>6.91</v>
      </c>
    </row>
    <row r="75" spans="1:5" ht="15">
      <c r="A75" s="13" t="s">
        <v>133</v>
      </c>
      <c r="B75" s="46" t="s">
        <v>134</v>
      </c>
      <c r="C75" s="15" t="s">
        <v>106</v>
      </c>
      <c r="D75" s="16">
        <v>0.221</v>
      </c>
      <c r="E75" s="16">
        <v>0.221</v>
      </c>
    </row>
    <row r="76" spans="1:5" ht="15">
      <c r="A76" s="13" t="s">
        <v>135</v>
      </c>
      <c r="B76" s="46" t="s">
        <v>136</v>
      </c>
      <c r="C76" s="15" t="s">
        <v>106</v>
      </c>
      <c r="D76" s="16">
        <v>0.16499999999999998</v>
      </c>
      <c r="E76" s="16">
        <v>0.16499999999999998</v>
      </c>
    </row>
    <row r="77" spans="1:5" ht="15">
      <c r="A77" s="13" t="s">
        <v>137</v>
      </c>
      <c r="B77" s="46" t="s">
        <v>138</v>
      </c>
      <c r="C77" s="15" t="s">
        <v>106</v>
      </c>
      <c r="D77" s="16">
        <v>0.31</v>
      </c>
      <c r="E77" s="16">
        <v>0.31</v>
      </c>
    </row>
    <row r="78" spans="1:5" ht="15">
      <c r="A78" s="13" t="s">
        <v>139</v>
      </c>
      <c r="B78" s="46" t="s">
        <v>140</v>
      </c>
      <c r="C78" s="15" t="s">
        <v>106</v>
      </c>
      <c r="D78" s="16">
        <v>0.24</v>
      </c>
      <c r="E78" s="16">
        <v>0.24</v>
      </c>
    </row>
    <row r="79" spans="1:5" ht="15">
      <c r="A79" s="13" t="s">
        <v>141</v>
      </c>
      <c r="B79" s="46" t="s">
        <v>142</v>
      </c>
      <c r="C79" s="15" t="s">
        <v>106</v>
      </c>
      <c r="D79" s="16">
        <v>1.26</v>
      </c>
      <c r="E79" s="16">
        <v>1.26</v>
      </c>
    </row>
    <row r="80" spans="1:5" ht="15">
      <c r="A80" s="13" t="s">
        <v>143</v>
      </c>
      <c r="B80" s="46" t="s">
        <v>144</v>
      </c>
      <c r="C80" s="15" t="s">
        <v>106</v>
      </c>
      <c r="D80" s="16">
        <v>0.85</v>
      </c>
      <c r="E80" s="16">
        <v>0.85</v>
      </c>
    </row>
    <row r="81" spans="1:5" ht="15">
      <c r="A81" s="13" t="s">
        <v>145</v>
      </c>
      <c r="B81" s="46" t="s">
        <v>146</v>
      </c>
      <c r="C81" s="15" t="s">
        <v>106</v>
      </c>
      <c r="D81" s="16">
        <v>0.7</v>
      </c>
      <c r="E81" s="16">
        <v>0.7</v>
      </c>
    </row>
    <row r="82" spans="1:5" ht="15">
      <c r="A82" s="13" t="s">
        <v>147</v>
      </c>
      <c r="B82" s="46" t="s">
        <v>148</v>
      </c>
      <c r="C82" s="15" t="s">
        <v>106</v>
      </c>
      <c r="D82" s="16">
        <v>0.58</v>
      </c>
      <c r="E82" s="16">
        <v>0.58</v>
      </c>
    </row>
    <row r="83" spans="1:5" ht="15">
      <c r="A83" s="13" t="s">
        <v>149</v>
      </c>
      <c r="B83" s="46" t="s">
        <v>150</v>
      </c>
      <c r="C83" s="15" t="s">
        <v>106</v>
      </c>
      <c r="D83" s="16">
        <v>0.172</v>
      </c>
      <c r="E83" s="16">
        <v>0.172</v>
      </c>
    </row>
    <row r="84" spans="1:5" ht="15">
      <c r="A84" s="13" t="s">
        <v>151</v>
      </c>
      <c r="B84" s="46" t="s">
        <v>152</v>
      </c>
      <c r="C84" s="15" t="s">
        <v>106</v>
      </c>
      <c r="D84" s="16">
        <v>0.344</v>
      </c>
      <c r="E84" s="16">
        <v>0.344</v>
      </c>
    </row>
    <row r="85" spans="1:5" ht="15">
      <c r="A85" s="13" t="s">
        <v>153</v>
      </c>
      <c r="B85" s="46" t="s">
        <v>154</v>
      </c>
      <c r="C85" s="15" t="s">
        <v>106</v>
      </c>
      <c r="D85" s="16">
        <v>1.27</v>
      </c>
      <c r="E85" s="16">
        <v>1.27</v>
      </c>
    </row>
    <row r="86" spans="1:5" ht="15">
      <c r="A86" s="13" t="s">
        <v>155</v>
      </c>
      <c r="B86" s="46" t="s">
        <v>156</v>
      </c>
      <c r="C86" s="15" t="s">
        <v>106</v>
      </c>
      <c r="D86" s="16">
        <v>1.7999999999999998</v>
      </c>
      <c r="E86" s="16">
        <v>1.7999999999999998</v>
      </c>
    </row>
    <row r="87" spans="1:5" ht="15">
      <c r="A87" s="13" t="s">
        <v>157</v>
      </c>
      <c r="B87" s="46" t="s">
        <v>158</v>
      </c>
      <c r="C87" s="15" t="s">
        <v>106</v>
      </c>
      <c r="D87" s="16">
        <v>1.33</v>
      </c>
      <c r="E87" s="16">
        <v>1.33</v>
      </c>
    </row>
    <row r="88" spans="1:5" ht="15">
      <c r="A88" s="13" t="s">
        <v>159</v>
      </c>
      <c r="B88" s="46" t="s">
        <v>160</v>
      </c>
      <c r="C88" s="15" t="s">
        <v>106</v>
      </c>
      <c r="D88" s="16">
        <v>0.344</v>
      </c>
      <c r="E88" s="16">
        <v>0.344</v>
      </c>
    </row>
    <row r="89" spans="1:5" ht="15">
      <c r="A89" s="17"/>
      <c r="B89" s="18" t="s">
        <v>161</v>
      </c>
      <c r="C89" s="19"/>
      <c r="D89" s="20"/>
      <c r="E89" s="20"/>
    </row>
    <row r="90" spans="1:5" ht="33.75" customHeight="1">
      <c r="A90" s="8" t="s">
        <v>162</v>
      </c>
      <c r="B90" s="9" t="s">
        <v>163</v>
      </c>
      <c r="C90" s="10" t="s">
        <v>106</v>
      </c>
      <c r="D90" s="16">
        <f>E90</f>
        <v>1709.838589048209</v>
      </c>
      <c r="E90" s="16">
        <v>1709.838589048209</v>
      </c>
    </row>
    <row r="91" spans="1:6" ht="22.5">
      <c r="A91" s="8" t="s">
        <v>164</v>
      </c>
      <c r="B91" s="9" t="s">
        <v>165</v>
      </c>
      <c r="C91" s="10" t="s">
        <v>166</v>
      </c>
      <c r="D91" s="16">
        <f>'[4]П.4.1а'!$F$6/1000</f>
        <v>81.79318692140458</v>
      </c>
      <c r="E91" s="16">
        <v>27.2944870069148</v>
      </c>
      <c r="F91" s="12"/>
    </row>
    <row r="92" spans="1:7" ht="31.5" customHeight="1">
      <c r="A92" s="8" t="s">
        <v>167</v>
      </c>
      <c r="B92" s="9" t="s">
        <v>168</v>
      </c>
      <c r="C92" s="10" t="s">
        <v>166</v>
      </c>
      <c r="D92" s="16">
        <f>'[2]покупка_тэ'!$BK$17/1000+'[2]покупка_тэ'!$BK$53/1000-ФХД_ГВС!D53</f>
        <v>3559.5018759263007</v>
      </c>
      <c r="E92" s="16">
        <v>4522.785110202554</v>
      </c>
      <c r="G92" s="12"/>
    </row>
    <row r="93" spans="1:5" ht="39" customHeight="1">
      <c r="A93" s="8" t="s">
        <v>169</v>
      </c>
      <c r="B93" s="9" t="s">
        <v>170</v>
      </c>
      <c r="C93" s="10" t="s">
        <v>166</v>
      </c>
      <c r="D93" s="16">
        <f>'[3]ПО'!$E$14/1000+'[3]ПО'!$E$6/1000-ФХД_ГВС!D54</f>
        <v>2587.5962590000004</v>
      </c>
      <c r="E93" s="16">
        <v>3198.1890140000005</v>
      </c>
    </row>
    <row r="94" spans="1:6" s="26" customFormat="1" ht="20.25" customHeight="1">
      <c r="A94" s="35" t="s">
        <v>171</v>
      </c>
      <c r="B94" s="44" t="s">
        <v>172</v>
      </c>
      <c r="C94" s="37" t="s">
        <v>166</v>
      </c>
      <c r="D94" s="104">
        <f>1550885.38772071/1000+224754.681386634/1000</f>
        <v>1775.6400691073438</v>
      </c>
      <c r="E94" s="61"/>
      <c r="F94" s="12"/>
    </row>
    <row r="95" spans="1:6" s="26" customFormat="1" ht="22.5">
      <c r="A95" s="35" t="s">
        <v>173</v>
      </c>
      <c r="B95" s="44" t="s">
        <v>174</v>
      </c>
      <c r="C95" s="37" t="s">
        <v>166</v>
      </c>
      <c r="D95" s="104">
        <f>D93-D94</f>
        <v>811.9561898926565</v>
      </c>
      <c r="E95" s="47"/>
      <c r="F95"/>
    </row>
    <row r="96" spans="1:5" ht="25.5" customHeight="1">
      <c r="A96" s="8" t="s">
        <v>175</v>
      </c>
      <c r="B96" s="9" t="s">
        <v>176</v>
      </c>
      <c r="C96" s="10" t="s">
        <v>177</v>
      </c>
      <c r="D96" s="43"/>
      <c r="E96" s="43"/>
    </row>
    <row r="97" spans="1:5" ht="15">
      <c r="A97" s="8" t="s">
        <v>178</v>
      </c>
      <c r="B97" s="9" t="s">
        <v>179</v>
      </c>
      <c r="C97" s="10" t="s">
        <v>166</v>
      </c>
      <c r="D97" s="43">
        <f>D92-D93</f>
        <v>971.9056169263004</v>
      </c>
      <c r="E97" s="43">
        <v>1351.8905802025577</v>
      </c>
    </row>
    <row r="98" spans="1:5" ht="15">
      <c r="A98" s="8" t="s">
        <v>180</v>
      </c>
      <c r="B98" s="9" t="s">
        <v>181</v>
      </c>
      <c r="C98" s="10" t="s">
        <v>182</v>
      </c>
      <c r="D98" s="43">
        <v>243.86849999999998</v>
      </c>
      <c r="E98" s="43">
        <v>169.39288256227755</v>
      </c>
    </row>
    <row r="99" spans="1:5" ht="22.5">
      <c r="A99" s="8" t="s">
        <v>183</v>
      </c>
      <c r="B99" s="9" t="s">
        <v>184</v>
      </c>
      <c r="C99" s="10" t="s">
        <v>182</v>
      </c>
      <c r="D99" s="43">
        <v>172.0972833333334</v>
      </c>
      <c r="E99" s="43">
        <v>201.905</v>
      </c>
    </row>
    <row r="100" spans="1:11" ht="45">
      <c r="A100" s="8" t="s">
        <v>185</v>
      </c>
      <c r="B100" s="9" t="s">
        <v>186</v>
      </c>
      <c r="C100" s="10" t="s">
        <v>187</v>
      </c>
      <c r="D100" s="48">
        <f>'[4]П.4.4.'!$D$26</f>
        <v>249.1778666337418</v>
      </c>
      <c r="E100" s="48">
        <v>260.35</v>
      </c>
      <c r="G100" s="12"/>
      <c r="H100" s="12"/>
      <c r="I100" s="12"/>
      <c r="J100" s="12"/>
      <c r="K100" s="12"/>
    </row>
    <row r="101" spans="1:9" ht="76.5" customHeight="1">
      <c r="A101" s="13" t="s">
        <v>188</v>
      </c>
      <c r="B101" s="49" t="s">
        <v>234</v>
      </c>
      <c r="C101" s="15" t="s">
        <v>187</v>
      </c>
      <c r="D101" s="48">
        <f>'[4]П.4.4.'!$E$26</f>
        <v>253.6479242145393</v>
      </c>
      <c r="E101" s="48">
        <v>256.18842914280094</v>
      </c>
      <c r="I101" s="57" t="s">
        <v>207</v>
      </c>
    </row>
    <row r="102" spans="1:9" ht="30">
      <c r="A102" s="13" t="s">
        <v>189</v>
      </c>
      <c r="B102" s="49" t="s">
        <v>235</v>
      </c>
      <c r="C102" s="15" t="s">
        <v>187</v>
      </c>
      <c r="D102" s="48">
        <f>'[4]П.4.4.'!$F$26</f>
        <v>414.03663724275486</v>
      </c>
      <c r="E102" s="48">
        <v>182.84247486392482</v>
      </c>
      <c r="I102" s="57" t="s">
        <v>208</v>
      </c>
    </row>
    <row r="103" spans="1:9" ht="30">
      <c r="A103" s="13" t="s">
        <v>190</v>
      </c>
      <c r="B103" s="49" t="s">
        <v>203</v>
      </c>
      <c r="C103" s="15" t="s">
        <v>187</v>
      </c>
      <c r="D103" s="48">
        <f>'[4]П.4.4.'!$G$26</f>
        <v>227.30851882665107</v>
      </c>
      <c r="E103" s="48">
        <v>422.6412298329834</v>
      </c>
      <c r="I103" s="57" t="s">
        <v>209</v>
      </c>
    </row>
    <row r="104" spans="1:9" ht="30">
      <c r="A104" s="13" t="s">
        <v>191</v>
      </c>
      <c r="B104" s="49" t="s">
        <v>204</v>
      </c>
      <c r="C104" s="15" t="s">
        <v>187</v>
      </c>
      <c r="D104" s="48">
        <f>'[4]П.4.4.'!$H$26</f>
        <v>201.6746853832721</v>
      </c>
      <c r="E104" s="48"/>
      <c r="I104" s="57" t="s">
        <v>210</v>
      </c>
    </row>
    <row r="105" spans="1:9" ht="30">
      <c r="A105" s="13" t="s">
        <v>206</v>
      </c>
      <c r="B105" s="49" t="s">
        <v>205</v>
      </c>
      <c r="C105" s="15" t="s">
        <v>187</v>
      </c>
      <c r="D105" s="48">
        <f>'[4]П.4.4.'!$I$26</f>
        <v>188.16661428264217</v>
      </c>
      <c r="E105" s="48">
        <v>311.73039655011786</v>
      </c>
      <c r="I105" s="57" t="s">
        <v>211</v>
      </c>
    </row>
    <row r="106" spans="1:9" ht="15">
      <c r="A106" s="17"/>
      <c r="B106" s="18" t="s">
        <v>161</v>
      </c>
      <c r="C106" s="19"/>
      <c r="D106" s="20"/>
      <c r="E106" s="20"/>
      <c r="I106" s="57" t="s">
        <v>212</v>
      </c>
    </row>
    <row r="107" spans="1:9" ht="45" customHeight="1">
      <c r="A107" s="8" t="s">
        <v>192</v>
      </c>
      <c r="B107" s="9" t="s">
        <v>193</v>
      </c>
      <c r="C107" s="10" t="s">
        <v>194</v>
      </c>
      <c r="D107" s="43">
        <f>D30/D93/1000</f>
        <v>0.01537992990147128</v>
      </c>
      <c r="E107" s="56">
        <f>E30/E93/1000</f>
        <v>0.02048467420568783</v>
      </c>
      <c r="I107" s="57" t="s">
        <v>213</v>
      </c>
    </row>
    <row r="108" spans="1:9" ht="42" customHeight="1">
      <c r="A108" s="8" t="s">
        <v>195</v>
      </c>
      <c r="B108" s="9" t="s">
        <v>196</v>
      </c>
      <c r="C108" s="10" t="s">
        <v>197</v>
      </c>
      <c r="D108" s="43">
        <f>'[3]Расходы'!$M$11/D93</f>
        <v>1.414807469370906</v>
      </c>
      <c r="E108" s="56">
        <v>0.8072762942357257</v>
      </c>
      <c r="I108" s="57" t="s">
        <v>214</v>
      </c>
    </row>
    <row r="109" spans="1:9" ht="15">
      <c r="A109" s="8" t="s">
        <v>198</v>
      </c>
      <c r="B109" s="9" t="s">
        <v>199</v>
      </c>
      <c r="C109" s="10" t="s">
        <v>22</v>
      </c>
      <c r="D109" s="61"/>
      <c r="I109" s="57" t="s">
        <v>215</v>
      </c>
    </row>
    <row r="110" spans="1:9" ht="15">
      <c r="A110" s="50"/>
      <c r="B110" s="50"/>
      <c r="C110" s="50"/>
      <c r="D110" s="50"/>
      <c r="I110" s="57" t="s">
        <v>216</v>
      </c>
    </row>
    <row r="111" spans="1:9" ht="15">
      <c r="A111" s="51" t="s">
        <v>200</v>
      </c>
      <c r="B111" s="111" t="s">
        <v>201</v>
      </c>
      <c r="C111" s="111"/>
      <c r="D111" s="52"/>
      <c r="I111" s="57" t="s">
        <v>217</v>
      </c>
    </row>
    <row r="112" ht="15">
      <c r="I112" s="57" t="s">
        <v>218</v>
      </c>
    </row>
    <row r="113" spans="2:9" ht="15">
      <c r="B113" s="9"/>
      <c r="I113" s="57" t="s">
        <v>219</v>
      </c>
    </row>
    <row r="114" spans="2:9" ht="15">
      <c r="B114" s="9"/>
      <c r="I114" s="57" t="s">
        <v>220</v>
      </c>
    </row>
    <row r="115" spans="2:9" ht="15">
      <c r="B115" s="9"/>
      <c r="I115" s="57" t="s">
        <v>221</v>
      </c>
    </row>
    <row r="116" spans="2:9" ht="15">
      <c r="B116" s="9"/>
      <c r="I116" s="57" t="s">
        <v>222</v>
      </c>
    </row>
    <row r="117" ht="15">
      <c r="I117" s="57" t="s">
        <v>223</v>
      </c>
    </row>
    <row r="118" ht="15">
      <c r="I118" s="60" t="s">
        <v>224</v>
      </c>
    </row>
    <row r="119" ht="15">
      <c r="I119" s="58" t="s">
        <v>225</v>
      </c>
    </row>
    <row r="120" ht="15">
      <c r="I120" s="58" t="s">
        <v>226</v>
      </c>
    </row>
    <row r="121" ht="15">
      <c r="I121" s="58" t="s">
        <v>227</v>
      </c>
    </row>
    <row r="122" ht="15">
      <c r="I122" s="59" t="s">
        <v>228</v>
      </c>
    </row>
    <row r="123" ht="15">
      <c r="I123" s="58" t="s">
        <v>229</v>
      </c>
    </row>
    <row r="124" ht="15">
      <c r="I124" s="58" t="s">
        <v>230</v>
      </c>
    </row>
    <row r="125" ht="15">
      <c r="I125" s="59" t="s">
        <v>231</v>
      </c>
    </row>
    <row r="126" ht="15">
      <c r="I126" s="58" t="s">
        <v>232</v>
      </c>
    </row>
    <row r="127" ht="15">
      <c r="I127" s="58" t="s">
        <v>233</v>
      </c>
    </row>
  </sheetData>
  <mergeCells count="3">
    <mergeCell ref="A1:D1"/>
    <mergeCell ref="A2:D2"/>
    <mergeCell ref="B111:C1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48:B52 C18 C23 B62:B88 B101:B10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B17 B22">
      <formula1>kind_of_fuels</formula1>
    </dataValidation>
    <dataValidation type="decimal" allowBlank="1" showErrorMessage="1" errorTitle="Ошибка" error="Допускается ввод только неотрицательных чисел!" sqref="D24:E25 D14:E15 D19:E2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 topLeftCell="A1">
      <pane ySplit="4" topLeftCell="A5" activePane="bottomLeft" state="frozen"/>
      <selection pane="bottomLeft" activeCell="L13" sqref="L13"/>
    </sheetView>
  </sheetViews>
  <sheetFormatPr defaultColWidth="9.140625" defaultRowHeight="15"/>
  <cols>
    <col min="2" max="2" width="49.7109375" style="0" customWidth="1"/>
    <col min="3" max="4" width="26.421875" style="0" customWidth="1"/>
    <col min="5" max="5" width="15.57421875" style="0" hidden="1" customWidth="1"/>
    <col min="6" max="7" width="10.00390625" style="0" hidden="1" customWidth="1"/>
    <col min="8" max="9" width="9.140625" style="0" hidden="1" customWidth="1"/>
  </cols>
  <sheetData>
    <row r="1" spans="1:4" ht="24.75" customHeight="1">
      <c r="A1" s="112" t="s">
        <v>0</v>
      </c>
      <c r="B1" s="112"/>
      <c r="C1" s="112"/>
      <c r="D1" s="112"/>
    </row>
    <row r="2" spans="1:4" ht="15">
      <c r="A2" s="113" t="s">
        <v>1</v>
      </c>
      <c r="B2" s="113"/>
      <c r="C2" s="113"/>
      <c r="D2" s="113"/>
    </row>
    <row r="3" spans="1:4" ht="15">
      <c r="A3" s="62"/>
      <c r="B3" s="63"/>
      <c r="C3" s="63"/>
      <c r="D3" s="64"/>
    </row>
    <row r="4" spans="1:4" ht="15.75" thickBot="1">
      <c r="A4" s="65" t="s">
        <v>2</v>
      </c>
      <c r="B4" s="66" t="s">
        <v>3</v>
      </c>
      <c r="C4" s="67" t="s">
        <v>4</v>
      </c>
      <c r="D4" s="67" t="s">
        <v>5</v>
      </c>
    </row>
    <row r="5" spans="1:4" ht="15.75" thickTop="1">
      <c r="A5" s="68" t="s">
        <v>6</v>
      </c>
      <c r="B5" s="68" t="s">
        <v>7</v>
      </c>
      <c r="C5" s="68" t="s">
        <v>8</v>
      </c>
      <c r="D5" s="68" t="s">
        <v>9</v>
      </c>
    </row>
    <row r="6" spans="1:4" ht="22.5">
      <c r="A6" s="69" t="s">
        <v>6</v>
      </c>
      <c r="B6" s="70" t="s">
        <v>10</v>
      </c>
      <c r="C6" s="71" t="s">
        <v>11</v>
      </c>
      <c r="D6" s="72"/>
    </row>
    <row r="7" spans="1:5" ht="15">
      <c r="A7" s="73" t="s">
        <v>12</v>
      </c>
      <c r="B7" s="74" t="s">
        <v>236</v>
      </c>
      <c r="C7" s="75" t="s">
        <v>11</v>
      </c>
      <c r="D7" s="76">
        <f>ФХД_ТЭ!F7+ФХД_ТЭ!E7</f>
        <v>998213.1311830805</v>
      </c>
      <c r="E7" s="76">
        <v>983170.820918356</v>
      </c>
    </row>
    <row r="8" spans="1:5" ht="15">
      <c r="A8" s="77"/>
      <c r="B8" s="78" t="s">
        <v>14</v>
      </c>
      <c r="C8" s="79"/>
      <c r="D8" s="80"/>
      <c r="E8" s="80"/>
    </row>
    <row r="9" spans="1:5" ht="22.5">
      <c r="A9" s="69" t="s">
        <v>7</v>
      </c>
      <c r="B9" s="70" t="s">
        <v>15</v>
      </c>
      <c r="C9" s="71" t="s">
        <v>11</v>
      </c>
      <c r="D9" s="72">
        <f>D10+D11+D13+D16+D17+D18+D19+D20+D21+D22+D23+D24+D27+D30+D32</f>
        <v>1136061.4208381022</v>
      </c>
      <c r="E9" s="72">
        <v>983170.820918356</v>
      </c>
    </row>
    <row r="10" spans="1:5" ht="22.5">
      <c r="A10" s="69" t="s">
        <v>16</v>
      </c>
      <c r="B10" s="81" t="s">
        <v>17</v>
      </c>
      <c r="C10" s="71" t="s">
        <v>11</v>
      </c>
      <c r="D10" s="76">
        <f>'[3]Расходы'!$E$39+'[3]Расходы'!$H$39</f>
        <v>809995.0697843635</v>
      </c>
      <c r="E10" s="76">
        <v>830705.5113566166</v>
      </c>
    </row>
    <row r="11" spans="1:5" ht="15">
      <c r="A11" s="69" t="s">
        <v>18</v>
      </c>
      <c r="B11" s="81" t="s">
        <v>19</v>
      </c>
      <c r="C11" s="71" t="s">
        <v>11</v>
      </c>
      <c r="D11" s="72"/>
      <c r="E11" s="72"/>
    </row>
    <row r="12" spans="1:5" ht="15">
      <c r="A12" s="77"/>
      <c r="B12" s="82" t="s">
        <v>40</v>
      </c>
      <c r="C12" s="79"/>
      <c r="D12" s="80"/>
      <c r="E12" s="80"/>
    </row>
    <row r="13" spans="1:5" ht="33.75">
      <c r="A13" s="69" t="s">
        <v>41</v>
      </c>
      <c r="B13" s="81" t="s">
        <v>42</v>
      </c>
      <c r="C13" s="71" t="s">
        <v>11</v>
      </c>
      <c r="D13" s="76">
        <f>'[3]Расходы'!$N$10</f>
        <v>33908.38173062469</v>
      </c>
      <c r="E13" s="76"/>
    </row>
    <row r="14" spans="1:7" ht="22.5">
      <c r="A14" s="83" t="s">
        <v>43</v>
      </c>
      <c r="B14" s="84" t="s">
        <v>44</v>
      </c>
      <c r="C14" s="85" t="s">
        <v>45</v>
      </c>
      <c r="D14" s="76"/>
      <c r="E14" s="76"/>
      <c r="G14" s="61"/>
    </row>
    <row r="15" spans="1:7" ht="15">
      <c r="A15" s="83" t="s">
        <v>46</v>
      </c>
      <c r="B15" s="84" t="s">
        <v>47</v>
      </c>
      <c r="C15" s="85" t="s">
        <v>48</v>
      </c>
      <c r="D15" s="76">
        <f>'[3]Расходы'!$N$9</f>
        <v>9220.678923270674</v>
      </c>
      <c r="E15" s="76"/>
      <c r="G15" s="61"/>
    </row>
    <row r="16" spans="1:7" ht="22.5">
      <c r="A16" s="69" t="s">
        <v>49</v>
      </c>
      <c r="B16" s="81" t="s">
        <v>50</v>
      </c>
      <c r="C16" s="71" t="s">
        <v>11</v>
      </c>
      <c r="D16" s="76">
        <f>'[3]Расходы'!$C$41+'[3]Расходы'!$F$41+'[3]Расходы'!$O$12-ФХД_ТЭ!D31</f>
        <v>149565.22467281728</v>
      </c>
      <c r="E16" s="76">
        <v>152465.30956173936</v>
      </c>
      <c r="F16" s="12">
        <f>D16+ФХД_ТЭ!D31</f>
        <v>187922.44541000001</v>
      </c>
      <c r="G16" s="12">
        <f>'[3]Расходы'!$C$41+'[3]Расходы'!$F$41+'[3]Расходы'!$D$12+'[3]Расходы'!$G$12+'[3]Расходы'!$J$12</f>
        <v>187922.44541</v>
      </c>
    </row>
    <row r="17" spans="1:7" ht="30">
      <c r="A17" s="69" t="s">
        <v>51</v>
      </c>
      <c r="B17" s="86" t="s">
        <v>52</v>
      </c>
      <c r="C17" s="71" t="s">
        <v>11</v>
      </c>
      <c r="D17" s="76">
        <v>121.95399</v>
      </c>
      <c r="E17" s="76"/>
      <c r="G17" s="61"/>
    </row>
    <row r="18" spans="1:7" ht="22.5">
      <c r="A18" s="69" t="s">
        <v>53</v>
      </c>
      <c r="B18" s="81" t="s">
        <v>54</v>
      </c>
      <c r="C18" s="71" t="s">
        <v>11</v>
      </c>
      <c r="D18" s="76">
        <f>'[3]Расходы'!$N$22</f>
        <v>3656.6403902299035</v>
      </c>
      <c r="E18" s="76"/>
      <c r="G18" s="61"/>
    </row>
    <row r="19" spans="1:7" ht="22.5">
      <c r="A19" s="69" t="s">
        <v>55</v>
      </c>
      <c r="B19" s="81" t="s">
        <v>56</v>
      </c>
      <c r="C19" s="71" t="s">
        <v>11</v>
      </c>
      <c r="D19" s="76">
        <f>'[3]Расходы'!$N$23</f>
        <v>1104.3053978494308</v>
      </c>
      <c r="E19" s="76"/>
      <c r="G19" s="61"/>
    </row>
    <row r="20" spans="1:7" ht="22.5">
      <c r="A20" s="69" t="s">
        <v>57</v>
      </c>
      <c r="B20" s="81" t="s">
        <v>58</v>
      </c>
      <c r="C20" s="71" t="s">
        <v>11</v>
      </c>
      <c r="D20" s="76"/>
      <c r="E20" s="76"/>
      <c r="G20" s="61"/>
    </row>
    <row r="21" spans="1:7" ht="22.5">
      <c r="A21" s="69" t="s">
        <v>59</v>
      </c>
      <c r="B21" s="81" t="s">
        <v>60</v>
      </c>
      <c r="C21" s="71" t="s">
        <v>11</v>
      </c>
      <c r="D21" s="76"/>
      <c r="E21" s="76"/>
      <c r="G21" s="61"/>
    </row>
    <row r="22" spans="1:7" ht="22.5">
      <c r="A22" s="69" t="s">
        <v>61</v>
      </c>
      <c r="B22" s="81" t="s">
        <v>62</v>
      </c>
      <c r="C22" s="71" t="s">
        <v>11</v>
      </c>
      <c r="D22" s="76">
        <f>'[3]Расходы'!$N$19</f>
        <v>11032.073628984914</v>
      </c>
      <c r="E22" s="76"/>
      <c r="G22" s="61"/>
    </row>
    <row r="23" spans="1:7" ht="45">
      <c r="A23" s="69" t="s">
        <v>63</v>
      </c>
      <c r="B23" s="86" t="s">
        <v>64</v>
      </c>
      <c r="C23" s="71" t="s">
        <v>11</v>
      </c>
      <c r="D23" s="76">
        <f>'[3]Расходы'!$N$25</f>
        <v>11860.409364304558</v>
      </c>
      <c r="E23" s="76"/>
      <c r="G23" s="61"/>
    </row>
    <row r="24" spans="1:7" ht="22.5">
      <c r="A24" s="69" t="s">
        <v>65</v>
      </c>
      <c r="B24" s="81" t="s">
        <v>66</v>
      </c>
      <c r="C24" s="71" t="s">
        <v>11</v>
      </c>
      <c r="D24" s="76">
        <f>'[3]Расходы'!$N$30</f>
        <v>13708.534205527994</v>
      </c>
      <c r="E24" s="76"/>
      <c r="G24" s="61"/>
    </row>
    <row r="25" spans="1:7" ht="15">
      <c r="A25" s="83" t="s">
        <v>67</v>
      </c>
      <c r="B25" s="84" t="s">
        <v>68</v>
      </c>
      <c r="C25" s="85" t="s">
        <v>11</v>
      </c>
      <c r="D25" s="76"/>
      <c r="E25" s="76"/>
      <c r="G25" s="61"/>
    </row>
    <row r="26" spans="1:7" ht="15">
      <c r="A26" s="83" t="s">
        <v>69</v>
      </c>
      <c r="B26" s="84" t="s">
        <v>70</v>
      </c>
      <c r="C26" s="85" t="s">
        <v>11</v>
      </c>
      <c r="D26" s="76"/>
      <c r="E26" s="76"/>
      <c r="G26" s="61"/>
    </row>
    <row r="27" spans="1:7" ht="22.5">
      <c r="A27" s="69" t="s">
        <v>71</v>
      </c>
      <c r="B27" s="81" t="s">
        <v>72</v>
      </c>
      <c r="C27" s="71" t="s">
        <v>11</v>
      </c>
      <c r="D27" s="76">
        <f>'[3]Расходы'!$N$31</f>
        <v>8104.9689217283885</v>
      </c>
      <c r="E27" s="76"/>
      <c r="G27" s="61"/>
    </row>
    <row r="28" spans="1:7" ht="15">
      <c r="A28" s="83" t="s">
        <v>73</v>
      </c>
      <c r="B28" s="84" t="s">
        <v>68</v>
      </c>
      <c r="C28" s="85" t="s">
        <v>11</v>
      </c>
      <c r="D28" s="76"/>
      <c r="E28" s="76"/>
      <c r="G28" s="61"/>
    </row>
    <row r="29" spans="1:7" ht="15">
      <c r="A29" s="83" t="s">
        <v>74</v>
      </c>
      <c r="B29" s="84" t="s">
        <v>70</v>
      </c>
      <c r="C29" s="85" t="s">
        <v>11</v>
      </c>
      <c r="D29" s="76"/>
      <c r="E29" s="76"/>
      <c r="G29" s="61"/>
    </row>
    <row r="30" spans="1:7" ht="22.5">
      <c r="A30" s="69" t="s">
        <v>75</v>
      </c>
      <c r="B30" s="81" t="s">
        <v>76</v>
      </c>
      <c r="C30" s="71" t="s">
        <v>11</v>
      </c>
      <c r="D30" s="76">
        <f>'[3]Расходы'!$N$17+'[3]Расходы'!$N$18</f>
        <v>30857.239885662457</v>
      </c>
      <c r="E30" s="76"/>
      <c r="G30" s="61"/>
    </row>
    <row r="31" spans="1:7" ht="56.25">
      <c r="A31" s="83" t="s">
        <v>77</v>
      </c>
      <c r="B31" s="84" t="s">
        <v>78</v>
      </c>
      <c r="C31" s="85" t="s">
        <v>22</v>
      </c>
      <c r="D31" s="87"/>
      <c r="E31" s="87"/>
      <c r="G31" s="61"/>
    </row>
    <row r="32" spans="1:7" ht="33.75">
      <c r="A32" s="69" t="s">
        <v>79</v>
      </c>
      <c r="B32" s="81" t="s">
        <v>80</v>
      </c>
      <c r="C32" s="71" t="s">
        <v>11</v>
      </c>
      <c r="D32" s="72">
        <f>D33+D34+D35+D36+D37</f>
        <v>62146.618866009114</v>
      </c>
      <c r="E32" s="72"/>
      <c r="G32" s="61"/>
    </row>
    <row r="33" spans="1:5" s="61" customFormat="1" ht="15">
      <c r="A33" s="73" t="s">
        <v>81</v>
      </c>
      <c r="B33" s="88" t="s">
        <v>82</v>
      </c>
      <c r="C33" s="75" t="s">
        <v>11</v>
      </c>
      <c r="D33" s="76">
        <f>'[3]Расходы'!$N$14-D17</f>
        <v>3643.5918154160104</v>
      </c>
      <c r="E33" s="72"/>
    </row>
    <row r="34" spans="1:5" s="61" customFormat="1" ht="45">
      <c r="A34" s="73" t="s">
        <v>83</v>
      </c>
      <c r="B34" s="88" t="s">
        <v>84</v>
      </c>
      <c r="C34" s="75" t="s">
        <v>11</v>
      </c>
      <c r="D34" s="76">
        <f>'[3]Расходы'!$N$16</f>
        <v>28513.025071203934</v>
      </c>
      <c r="E34" s="72"/>
    </row>
    <row r="35" spans="1:5" s="61" customFormat="1" ht="30">
      <c r="A35" s="73" t="s">
        <v>85</v>
      </c>
      <c r="B35" s="88" t="s">
        <v>86</v>
      </c>
      <c r="C35" s="75" t="s">
        <v>11</v>
      </c>
      <c r="D35" s="76">
        <f>'[3]Расходы'!$N$32</f>
        <v>21.8884921528261</v>
      </c>
      <c r="E35" s="72"/>
    </row>
    <row r="36" spans="1:5" s="61" customFormat="1" ht="15">
      <c r="A36" s="73" t="s">
        <v>87</v>
      </c>
      <c r="B36" s="41" t="s">
        <v>88</v>
      </c>
      <c r="C36" s="75" t="s">
        <v>11</v>
      </c>
      <c r="D36" s="76">
        <f>'[3]Расходы'!$N$27</f>
        <v>26564.57962907521</v>
      </c>
      <c r="E36" s="72"/>
    </row>
    <row r="37" spans="1:7" ht="15">
      <c r="A37" s="42" t="s">
        <v>89</v>
      </c>
      <c r="B37" s="41" t="s">
        <v>90</v>
      </c>
      <c r="C37" s="75" t="s">
        <v>11</v>
      </c>
      <c r="D37" s="76">
        <f>'[3]Расходы'!$N$28</f>
        <v>3403.5338581611263</v>
      </c>
      <c r="E37" s="76"/>
      <c r="G37" s="61"/>
    </row>
    <row r="38" spans="1:5" ht="15">
      <c r="A38" s="77"/>
      <c r="B38" s="82" t="s">
        <v>91</v>
      </c>
      <c r="C38" s="79"/>
      <c r="D38" s="80"/>
      <c r="E38" s="80"/>
    </row>
    <row r="39" spans="1:5" ht="22.5">
      <c r="A39" s="69" t="s">
        <v>8</v>
      </c>
      <c r="B39" s="70" t="s">
        <v>92</v>
      </c>
      <c r="C39" s="71" t="s">
        <v>11</v>
      </c>
      <c r="D39" s="89">
        <f>D7-D9</f>
        <v>-137848.28965502174</v>
      </c>
      <c r="E39" s="89"/>
    </row>
    <row r="40" spans="1:5" ht="22.5">
      <c r="A40" s="69" t="s">
        <v>9</v>
      </c>
      <c r="B40" s="70" t="s">
        <v>93</v>
      </c>
      <c r="C40" s="71" t="s">
        <v>11</v>
      </c>
      <c r="D40" s="89"/>
      <c r="E40" s="89"/>
    </row>
    <row r="41" spans="1:5" ht="33.75">
      <c r="A41" s="83" t="s">
        <v>94</v>
      </c>
      <c r="B41" s="90" t="s">
        <v>95</v>
      </c>
      <c r="C41" s="85" t="s">
        <v>11</v>
      </c>
      <c r="D41" s="91"/>
      <c r="E41" s="91"/>
    </row>
    <row r="42" spans="1:5" ht="33.75">
      <c r="A42" s="69" t="s">
        <v>96</v>
      </c>
      <c r="B42" s="70" t="s">
        <v>97</v>
      </c>
      <c r="C42" s="71" t="s">
        <v>11</v>
      </c>
      <c r="D42" s="89"/>
      <c r="E42" s="89"/>
    </row>
    <row r="43" spans="1:5" ht="15">
      <c r="A43" s="83" t="s">
        <v>98</v>
      </c>
      <c r="B43" s="90" t="s">
        <v>99</v>
      </c>
      <c r="C43" s="85" t="s">
        <v>11</v>
      </c>
      <c r="D43" s="91"/>
      <c r="E43" s="91"/>
    </row>
    <row r="44" spans="1:5" ht="15">
      <c r="A44" s="69" t="s">
        <v>100</v>
      </c>
      <c r="B44" s="70" t="s">
        <v>101</v>
      </c>
      <c r="C44" s="71" t="s">
        <v>11</v>
      </c>
      <c r="D44" s="89"/>
      <c r="E44" s="89"/>
    </row>
    <row r="45" spans="1:5" ht="22.5">
      <c r="A45" s="69" t="s">
        <v>102</v>
      </c>
      <c r="B45" s="70" t="s">
        <v>103</v>
      </c>
      <c r="C45" s="71" t="s">
        <v>22</v>
      </c>
      <c r="D45" s="92"/>
      <c r="E45" s="92"/>
    </row>
    <row r="46" spans="1:5" ht="45">
      <c r="A46" s="69" t="s">
        <v>104</v>
      </c>
      <c r="B46" s="70" t="s">
        <v>105</v>
      </c>
      <c r="C46" s="71" t="s">
        <v>106</v>
      </c>
      <c r="D46" s="76"/>
      <c r="E46" s="76"/>
    </row>
    <row r="47" spans="1:5" ht="15">
      <c r="A47" s="73" t="s">
        <v>107</v>
      </c>
      <c r="B47" s="93"/>
      <c r="C47" s="75" t="s">
        <v>106</v>
      </c>
      <c r="D47" s="76"/>
      <c r="E47" s="76"/>
    </row>
    <row r="48" spans="1:5" ht="15">
      <c r="A48" s="73" t="s">
        <v>109</v>
      </c>
      <c r="B48" s="93"/>
      <c r="C48" s="75" t="s">
        <v>106</v>
      </c>
      <c r="D48" s="76"/>
      <c r="E48" s="76"/>
    </row>
    <row r="49" spans="1:5" ht="15">
      <c r="A49" s="73" t="s">
        <v>111</v>
      </c>
      <c r="B49" s="93"/>
      <c r="C49" s="75" t="s">
        <v>106</v>
      </c>
      <c r="D49" s="76"/>
      <c r="E49" s="76"/>
    </row>
    <row r="50" spans="1:5" ht="15">
      <c r="A50" s="77"/>
      <c r="B50" s="78" t="s">
        <v>161</v>
      </c>
      <c r="C50" s="79"/>
      <c r="D50" s="80"/>
      <c r="E50" s="80"/>
    </row>
    <row r="51" spans="1:5" ht="22.5">
      <c r="A51" s="69" t="s">
        <v>162</v>
      </c>
      <c r="B51" s="70" t="s">
        <v>163</v>
      </c>
      <c r="C51" s="71" t="s">
        <v>106</v>
      </c>
      <c r="D51" s="76"/>
      <c r="E51" s="76"/>
    </row>
    <row r="52" spans="1:5" ht="33.75">
      <c r="A52" s="69" t="s">
        <v>164</v>
      </c>
      <c r="B52" s="70" t="s">
        <v>165</v>
      </c>
      <c r="C52" s="71" t="s">
        <v>166</v>
      </c>
      <c r="D52" s="76"/>
      <c r="E52" s="76"/>
    </row>
    <row r="53" spans="1:8" ht="33.75">
      <c r="A53" s="69" t="s">
        <v>167</v>
      </c>
      <c r="B53" s="70" t="s">
        <v>168</v>
      </c>
      <c r="C53" s="71" t="s">
        <v>166</v>
      </c>
      <c r="D53" s="76">
        <f>'[3]Расходы'!$E$40/1000+'[3]Расходы'!$H$40/1000</f>
        <v>983.9898990736997</v>
      </c>
      <c r="E53" s="76">
        <v>743.4673296997265</v>
      </c>
      <c r="H53" s="61">
        <f>'[2]покупка_ХВС'!$BK$6/1000</f>
        <v>17264.952574001116</v>
      </c>
    </row>
    <row r="54" spans="1:8" ht="33.75">
      <c r="A54" s="69" t="s">
        <v>169</v>
      </c>
      <c r="B54" s="70" t="s">
        <v>170</v>
      </c>
      <c r="C54" s="71" t="s">
        <v>166</v>
      </c>
      <c r="D54" s="76">
        <f>'[3]Расходы'!$D$36/1000+'[3]Расходы'!$G$36/1000</f>
        <v>711.7574659999999</v>
      </c>
      <c r="E54" s="76">
        <v>743.4673296997265</v>
      </c>
      <c r="G54" s="12">
        <f>H53-H54</f>
        <v>4117.018711001116</v>
      </c>
      <c r="H54" s="61">
        <f>'[2]реализ_ГВС'!$BK$9/1000</f>
        <v>13147.933863</v>
      </c>
    </row>
    <row r="55" spans="1:5" ht="15">
      <c r="A55" s="83" t="s">
        <v>171</v>
      </c>
      <c r="B55" s="90" t="s">
        <v>172</v>
      </c>
      <c r="C55" s="85" t="s">
        <v>166</v>
      </c>
      <c r="D55" s="94"/>
      <c r="E55" s="94"/>
    </row>
    <row r="56" spans="1:5" ht="22.5">
      <c r="A56" s="83" t="s">
        <v>173</v>
      </c>
      <c r="B56" s="90" t="s">
        <v>174</v>
      </c>
      <c r="C56" s="85" t="s">
        <v>166</v>
      </c>
      <c r="D56" s="94"/>
      <c r="E56" s="94"/>
    </row>
    <row r="57" spans="1:5" ht="33.75">
      <c r="A57" s="69" t="s">
        <v>175</v>
      </c>
      <c r="B57" s="70" t="s">
        <v>176</v>
      </c>
      <c r="C57" s="71" t="s">
        <v>177</v>
      </c>
      <c r="D57" s="89"/>
      <c r="E57" s="89"/>
    </row>
    <row r="58" spans="1:5" ht="22.5">
      <c r="A58" s="69" t="s">
        <v>178</v>
      </c>
      <c r="B58" s="70" t="s">
        <v>179</v>
      </c>
      <c r="C58" s="71" t="s">
        <v>166</v>
      </c>
      <c r="D58" s="76"/>
      <c r="E58" s="76"/>
    </row>
    <row r="59" spans="1:5" ht="22.5">
      <c r="A59" s="69" t="s">
        <v>180</v>
      </c>
      <c r="B59" s="70" t="s">
        <v>181</v>
      </c>
      <c r="C59" s="71" t="s">
        <v>182</v>
      </c>
      <c r="D59" s="89"/>
      <c r="E59" s="89"/>
    </row>
    <row r="60" spans="1:5" ht="22.5">
      <c r="A60" s="69" t="s">
        <v>183</v>
      </c>
      <c r="B60" s="70" t="s">
        <v>184</v>
      </c>
      <c r="C60" s="71" t="s">
        <v>182</v>
      </c>
      <c r="D60" s="89"/>
      <c r="E60" s="89"/>
    </row>
    <row r="61" spans="1:5" ht="56.25">
      <c r="A61" s="69" t="s">
        <v>185</v>
      </c>
      <c r="B61" s="70" t="s">
        <v>186</v>
      </c>
      <c r="C61" s="71" t="s">
        <v>187</v>
      </c>
      <c r="D61" s="95"/>
      <c r="E61" s="95"/>
    </row>
    <row r="62" spans="1:5" ht="15">
      <c r="A62" s="73" t="s">
        <v>188</v>
      </c>
      <c r="B62" s="96"/>
      <c r="C62" s="75" t="s">
        <v>187</v>
      </c>
      <c r="D62" s="95"/>
      <c r="E62" s="95"/>
    </row>
    <row r="63" spans="1:5" ht="15">
      <c r="A63" s="77"/>
      <c r="B63" s="78" t="s">
        <v>161</v>
      </c>
      <c r="C63" s="79"/>
      <c r="D63" s="80"/>
      <c r="E63" s="80"/>
    </row>
    <row r="64" spans="1:5" ht="56.25">
      <c r="A64" s="69" t="s">
        <v>192</v>
      </c>
      <c r="B64" s="70" t="s">
        <v>193</v>
      </c>
      <c r="C64" s="71" t="s">
        <v>194</v>
      </c>
      <c r="D64" s="89"/>
      <c r="E64" s="89"/>
    </row>
    <row r="65" spans="1:5" ht="56.25">
      <c r="A65" s="69" t="s">
        <v>195</v>
      </c>
      <c r="B65" s="70" t="s">
        <v>196</v>
      </c>
      <c r="C65" s="71" t="s">
        <v>197</v>
      </c>
      <c r="D65" s="89"/>
      <c r="E65" s="89"/>
    </row>
    <row r="66" spans="1:5" ht="15">
      <c r="A66" s="69" t="s">
        <v>198</v>
      </c>
      <c r="B66" s="70" t="s">
        <v>199</v>
      </c>
      <c r="C66" s="71" t="s">
        <v>22</v>
      </c>
      <c r="D66" s="97"/>
      <c r="E66" s="97"/>
    </row>
    <row r="67" spans="1:4" ht="15">
      <c r="A67" s="98"/>
      <c r="B67" s="98"/>
      <c r="C67" s="98"/>
      <c r="D67" s="98"/>
    </row>
    <row r="68" spans="1:4" ht="24.75" customHeight="1">
      <c r="A68" s="99" t="s">
        <v>200</v>
      </c>
      <c r="B68" s="111" t="s">
        <v>201</v>
      </c>
      <c r="C68" s="111"/>
      <c r="D68" s="100"/>
    </row>
  </sheetData>
  <mergeCells count="3">
    <mergeCell ref="A1:D1"/>
    <mergeCell ref="A2:D2"/>
    <mergeCell ref="B68:C68"/>
  </mergeCells>
  <dataValidations count="1" disablePrompts="1">
    <dataValidation type="textLength" operator="lessThanOrEqual" allowBlank="1" showInputMessage="1" showErrorMessage="1" errorTitle="Ошибка" error="Допускается ввод не более 900 символов!" sqref="B33:B37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kbar002</dc:creator>
  <cp:keywords/>
  <dc:description/>
  <cp:lastModifiedBy>Власов Кирилл Вячеславович</cp:lastModifiedBy>
  <dcterms:created xsi:type="dcterms:W3CDTF">2014-04-28T11:16:38Z</dcterms:created>
  <dcterms:modified xsi:type="dcterms:W3CDTF">2015-04-30T11:54:47Z</dcterms:modified>
  <cp:category/>
  <cp:version/>
  <cp:contentType/>
  <cp:contentStatus/>
</cp:coreProperties>
</file>